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ebextensions/taskpanes.xml" ContentType="application/vnd.ms-office.webextensiontaskpanes+xml"/>
  <Override PartName="/xl/webextensions/webextension1.xml" ContentType="application/vnd.ms-office.webextension+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6" Type="http://schemas.microsoft.com/office/2011/relationships/webextensiontaskpanes" Target="xl/webextensions/taskpanes.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https://gfnet-my.sharepoint.com/personal/wfburke_gftinc_com/Documents/Desktop/"/>
    </mc:Choice>
  </mc:AlternateContent>
  <xr:revisionPtr revIDLastSave="12" documentId="8_{5C69FFF2-140B-4B33-ACFC-4D248778D6DE}" xr6:coauthVersionLast="47" xr6:coauthVersionMax="47" xr10:uidLastSave="{911ED929-8EFB-4D56-8BEA-23757F04007B}"/>
  <bookViews>
    <workbookView xWindow="-108" yWindow="-108" windowWidth="23256" windowHeight="13896" tabRatio="935" xr2:uid="{A147FDC1-86EF-4F7F-87DB-6D9B13BC4D57}"/>
  </bookViews>
  <sheets>
    <sheet name="Summary" sheetId="20" r:id="rId1"/>
    <sheet name="Inputs &amp; Assumptions" sheetId="76" r:id="rId2"/>
    <sheet name="Parameter Values" sheetId="53" r:id="rId3"/>
    <sheet name="BCA" sheetId="87" r:id="rId4"/>
    <sheet name="Traffic Data" sheetId="54" r:id="rId5"/>
    <sheet name="Detours" sheetId="85" r:id="rId6"/>
    <sheet name="Cost" sheetId="17" r:id="rId7"/>
    <sheet name="Residual Value" sheetId="89" r:id="rId8"/>
    <sheet name="SOGR" sheetId="88" r:id="rId9"/>
    <sheet name="VOC" sheetId="69" r:id="rId10"/>
    <sheet name="Travel Time" sheetId="84" r:id="rId11"/>
    <sheet name="Highway Safety" sheetId="71" r:id="rId12"/>
    <sheet name="Avoided External Use Costs" sheetId="79" r:id="rId13"/>
    <sheet name="Avoided Emissions" sheetId="61" r:id="rId14"/>
  </sheets>
  <definedNames>
    <definedName name="gramsMT">#REF!</definedName>
    <definedName name="hour">#REF!</definedName>
    <definedName name="nonroad_lis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 i="17" l="1"/>
  <c r="C27" i="17"/>
  <c r="D27" i="17"/>
  <c r="E27" i="17"/>
  <c r="F27" i="17"/>
  <c r="G27" i="17"/>
  <c r="H27" i="17"/>
  <c r="I27" i="17"/>
  <c r="J27" i="17"/>
  <c r="B27" i="17" l="1"/>
  <c r="D42" i="71" l="1"/>
  <c r="D43" i="71"/>
  <c r="D41" i="71"/>
  <c r="D52" i="61"/>
  <c r="D33" i="84"/>
  <c r="D32" i="84"/>
  <c r="B13" i="20"/>
  <c r="B32" i="87"/>
  <c r="E19" i="87"/>
  <c r="F19" i="87"/>
  <c r="G19" i="87"/>
  <c r="H19" i="87"/>
  <c r="I19" i="87"/>
  <c r="J19" i="87"/>
  <c r="D19" i="87"/>
  <c r="C13" i="88"/>
  <c r="D13" i="88"/>
  <c r="K17" i="88" s="1"/>
  <c r="K19" i="87" s="1"/>
  <c r="D18" i="89"/>
  <c r="C12" i="89"/>
  <c r="D12" i="89"/>
  <c r="C13" i="89"/>
  <c r="D13" i="89"/>
  <c r="B12" i="89"/>
  <c r="B13" i="89"/>
  <c r="B11" i="89"/>
  <c r="D18" i="76"/>
  <c r="AE17" i="88" l="1"/>
  <c r="AE19" i="87" s="1"/>
  <c r="AD17" i="88"/>
  <c r="AD19" i="87" s="1"/>
  <c r="AU17" i="88"/>
  <c r="Y17" i="88"/>
  <c r="Y19" i="87" s="1"/>
  <c r="AT17" i="88"/>
  <c r="X17" i="88"/>
  <c r="X19" i="87" s="1"/>
  <c r="AS17" i="88"/>
  <c r="W17" i="88"/>
  <c r="W19" i="87" s="1"/>
  <c r="AF17" i="88"/>
  <c r="AF19" i="87" s="1"/>
  <c r="AC17" i="88"/>
  <c r="AC19" i="87" s="1"/>
  <c r="AX17" i="88"/>
  <c r="AB17" i="88"/>
  <c r="AB19" i="87" s="1"/>
  <c r="AW17" i="88"/>
  <c r="AA17" i="88"/>
  <c r="AA19" i="87" s="1"/>
  <c r="AV17" i="88"/>
  <c r="Z17" i="88"/>
  <c r="Z19" i="87" s="1"/>
  <c r="AN17" i="88"/>
  <c r="AN19" i="87" s="1"/>
  <c r="R17" i="88"/>
  <c r="R19" i="87" s="1"/>
  <c r="AM17" i="88"/>
  <c r="AM19" i="87" s="1"/>
  <c r="Q17" i="88"/>
  <c r="Q19" i="87" s="1"/>
  <c r="AP17" i="88"/>
  <c r="T17" i="88"/>
  <c r="T19" i="87" s="1"/>
  <c r="C19" i="87" s="1"/>
  <c r="AO17" i="88"/>
  <c r="S17" i="88"/>
  <c r="S19" i="87" s="1"/>
  <c r="AL17" i="88"/>
  <c r="AL19" i="87" s="1"/>
  <c r="P17" i="88"/>
  <c r="P19" i="87" s="1"/>
  <c r="AK17" i="88"/>
  <c r="AK19" i="87" s="1"/>
  <c r="O17" i="88"/>
  <c r="O19" i="87" s="1"/>
  <c r="AQ17" i="88"/>
  <c r="U17" i="88"/>
  <c r="U19" i="87" s="1"/>
  <c r="AJ17" i="88"/>
  <c r="AJ19" i="87" s="1"/>
  <c r="N17" i="88"/>
  <c r="N19" i="87" s="1"/>
  <c r="AR17" i="88"/>
  <c r="V17" i="88"/>
  <c r="V19" i="87" s="1"/>
  <c r="AI17" i="88"/>
  <c r="AI19" i="87" s="1"/>
  <c r="M17" i="88"/>
  <c r="M19" i="87" s="1"/>
  <c r="AH17" i="88"/>
  <c r="AH19" i="87" s="1"/>
  <c r="L17" i="88"/>
  <c r="L19" i="87" s="1"/>
  <c r="AG17" i="88"/>
  <c r="AG19" i="87" s="1"/>
  <c r="E16" i="89"/>
  <c r="E17" i="89"/>
  <c r="B13" i="88" l="1"/>
  <c r="B12" i="88"/>
  <c r="B11" i="88"/>
  <c r="D77" i="76"/>
  <c r="B14" i="20"/>
  <c r="B15" i="20"/>
  <c r="B16" i="20"/>
  <c r="B17" i="20"/>
  <c r="B18" i="20"/>
  <c r="B12" i="20"/>
  <c r="B33" i="87"/>
  <c r="B34" i="87"/>
  <c r="B35" i="87"/>
  <c r="B36" i="87"/>
  <c r="B37" i="87"/>
  <c r="C13" i="87"/>
  <c r="D13" i="87"/>
  <c r="C14" i="87"/>
  <c r="D14" i="87"/>
  <c r="B14" i="87"/>
  <c r="B13" i="87"/>
  <c r="B12" i="87"/>
  <c r="B11" i="87"/>
  <c r="C33" i="61"/>
  <c r="C34" i="61"/>
  <c r="B33" i="61"/>
  <c r="B34" i="61"/>
  <c r="B32" i="61"/>
  <c r="C15" i="61"/>
  <c r="D15" i="61"/>
  <c r="C16" i="61"/>
  <c r="D16" i="61"/>
  <c r="C17" i="61"/>
  <c r="D17" i="61"/>
  <c r="C20" i="61"/>
  <c r="D20" i="61"/>
  <c r="C21" i="61"/>
  <c r="D21" i="61"/>
  <c r="C22" i="61"/>
  <c r="D22" i="61"/>
  <c r="B20" i="61"/>
  <c r="B21" i="61"/>
  <c r="B22" i="61"/>
  <c r="B14" i="61"/>
  <c r="B15" i="61"/>
  <c r="B16" i="61"/>
  <c r="B17" i="61"/>
  <c r="B18" i="61"/>
  <c r="B19" i="61"/>
  <c r="B13" i="61"/>
  <c r="C19" i="79"/>
  <c r="B19" i="79"/>
  <c r="C15" i="79"/>
  <c r="D15" i="79"/>
  <c r="C13" i="79"/>
  <c r="D13" i="79"/>
  <c r="B15" i="79"/>
  <c r="B14" i="79"/>
  <c r="B13" i="79"/>
  <c r="B12" i="79"/>
  <c r="B11" i="79"/>
  <c r="C25" i="71"/>
  <c r="B25" i="71"/>
  <c r="B24" i="71"/>
  <c r="C18" i="71"/>
  <c r="D18" i="71"/>
  <c r="C19" i="71"/>
  <c r="D19" i="71"/>
  <c r="C20" i="71"/>
  <c r="D20" i="71"/>
  <c r="C21" i="71"/>
  <c r="D21" i="71"/>
  <c r="B19" i="71"/>
  <c r="B20" i="71"/>
  <c r="B21" i="71"/>
  <c r="B18" i="71"/>
  <c r="C18" i="17"/>
  <c r="C20" i="17"/>
  <c r="C17" i="17"/>
  <c r="F28" i="17"/>
  <c r="E28" i="17"/>
  <c r="D28" i="17"/>
  <c r="B28" i="17"/>
  <c r="B18" i="89" s="1"/>
  <c r="F26" i="17"/>
  <c r="E26" i="17"/>
  <c r="D26" i="17"/>
  <c r="B26" i="17"/>
  <c r="B17" i="89" s="1"/>
  <c r="F25" i="17"/>
  <c r="E25" i="17"/>
  <c r="D25" i="17"/>
  <c r="B25" i="17"/>
  <c r="B16" i="89" s="1"/>
  <c r="F21" i="17"/>
  <c r="E21" i="17"/>
  <c r="C21" i="84"/>
  <c r="C22" i="84"/>
  <c r="B21" i="84"/>
  <c r="B22" i="84"/>
  <c r="B20" i="84"/>
  <c r="C13" i="84"/>
  <c r="D13" i="84"/>
  <c r="C14" i="84"/>
  <c r="D14" i="84"/>
  <c r="C16" i="84"/>
  <c r="D16" i="84"/>
  <c r="C17" i="84"/>
  <c r="D17" i="84"/>
  <c r="B16" i="84"/>
  <c r="B17" i="84"/>
  <c r="B15" i="84"/>
  <c r="B13" i="84"/>
  <c r="B14" i="84"/>
  <c r="B12" i="84"/>
  <c r="B11" i="84"/>
  <c r="C16" i="69"/>
  <c r="D16" i="69"/>
  <c r="C17" i="69"/>
  <c r="D17" i="69"/>
  <c r="B17" i="69"/>
  <c r="B15" i="69"/>
  <c r="B16" i="69"/>
  <c r="C12" i="69"/>
  <c r="D12" i="69"/>
  <c r="C13" i="69"/>
  <c r="D13" i="69"/>
  <c r="B13" i="69"/>
  <c r="B12" i="69"/>
  <c r="C21" i="69"/>
  <c r="C22" i="69"/>
  <c r="B22" i="69"/>
  <c r="B21" i="69"/>
  <c r="C12" i="85"/>
  <c r="D12" i="85"/>
  <c r="C13" i="85"/>
  <c r="D13" i="85"/>
  <c r="B12" i="85"/>
  <c r="B13" i="85"/>
  <c r="B11" i="85"/>
  <c r="C32" i="85"/>
  <c r="C33" i="85"/>
  <c r="B33" i="85"/>
  <c r="B32" i="85"/>
  <c r="C28" i="85"/>
  <c r="D28" i="85"/>
  <c r="B28" i="85"/>
  <c r="C24" i="85"/>
  <c r="D24" i="85"/>
  <c r="C25" i="85"/>
  <c r="D25" i="85"/>
  <c r="C26" i="85"/>
  <c r="D26" i="85"/>
  <c r="C20" i="85"/>
  <c r="C21" i="85"/>
  <c r="C22" i="85"/>
  <c r="B21" i="85"/>
  <c r="B22" i="85"/>
  <c r="B19" i="85"/>
  <c r="B20" i="85"/>
  <c r="D55" i="76"/>
  <c r="D21" i="85" s="1"/>
  <c r="D56" i="76"/>
  <c r="D22" i="85" s="1"/>
  <c r="D54" i="76"/>
  <c r="D20" i="85" s="1"/>
  <c r="C16" i="85"/>
  <c r="D16" i="85"/>
  <c r="D35" i="85" s="1"/>
  <c r="C17" i="85"/>
  <c r="D17" i="85"/>
  <c r="W36" i="85" s="1"/>
  <c r="C18" i="85"/>
  <c r="D18" i="85"/>
  <c r="T37" i="85" s="1"/>
  <c r="B31" i="87"/>
  <c r="T32" i="87" l="1"/>
  <c r="W32" i="87"/>
  <c r="Y32" i="87"/>
  <c r="AB32" i="87"/>
  <c r="AE32" i="87"/>
  <c r="AD32" i="87"/>
  <c r="S32" i="87"/>
  <c r="U32" i="87"/>
  <c r="V32" i="87"/>
  <c r="X32" i="87"/>
  <c r="Z32" i="87"/>
  <c r="AA32" i="87"/>
  <c r="AC32" i="87"/>
  <c r="AF32" i="87"/>
  <c r="AN32" i="87"/>
  <c r="D32" i="87"/>
  <c r="R32" i="87"/>
  <c r="Q32" i="87"/>
  <c r="AL32" i="87"/>
  <c r="P32" i="87"/>
  <c r="O32" i="87"/>
  <c r="AJ32" i="87"/>
  <c r="AI32" i="87"/>
  <c r="AH32" i="87"/>
  <c r="K32" i="87"/>
  <c r="F32" i="87"/>
  <c r="E32" i="87"/>
  <c r="AM32" i="87"/>
  <c r="AG32" i="87"/>
  <c r="AK32" i="87"/>
  <c r="N32" i="87"/>
  <c r="M32" i="87"/>
  <c r="L32" i="87"/>
  <c r="I32" i="87"/>
  <c r="H32" i="87"/>
  <c r="J32" i="87"/>
  <c r="G32" i="87"/>
  <c r="I31" i="87"/>
  <c r="E39" i="87"/>
  <c r="P39" i="87"/>
  <c r="H31" i="87"/>
  <c r="V31" i="87"/>
  <c r="O39" i="87"/>
  <c r="R39" i="87"/>
  <c r="S39" i="87"/>
  <c r="T39" i="87"/>
  <c r="J31" i="87"/>
  <c r="U39" i="87"/>
  <c r="K31" i="87"/>
  <c r="L31" i="87"/>
  <c r="S31" i="87"/>
  <c r="W39" i="87"/>
  <c r="Q39" i="87"/>
  <c r="AL39" i="87"/>
  <c r="M31" i="87"/>
  <c r="T31" i="87"/>
  <c r="AG39" i="87"/>
  <c r="U31" i="87"/>
  <c r="AN39" i="87"/>
  <c r="AB31" i="87"/>
  <c r="K39" i="87"/>
  <c r="AF31" i="87"/>
  <c r="Z31" i="87"/>
  <c r="AE31" i="87"/>
  <c r="AI31" i="87"/>
  <c r="AJ31" i="87"/>
  <c r="AC31" i="87"/>
  <c r="Y31" i="87"/>
  <c r="AG31" i="87"/>
  <c r="AJ39" i="87"/>
  <c r="AK31" i="87"/>
  <c r="E31" i="87"/>
  <c r="AL31" i="87"/>
  <c r="AD31" i="87"/>
  <c r="F31" i="87"/>
  <c r="AM31" i="87"/>
  <c r="G31" i="87"/>
  <c r="W40" i="85"/>
  <c r="T41" i="85"/>
  <c r="N31" i="87"/>
  <c r="X39" i="87"/>
  <c r="Y39" i="87"/>
  <c r="O31" i="87"/>
  <c r="R31" i="87"/>
  <c r="AF39" i="87"/>
  <c r="W31" i="87"/>
  <c r="M39" i="87"/>
  <c r="X31" i="87"/>
  <c r="AA31" i="87"/>
  <c r="D31" i="87"/>
  <c r="P31" i="87"/>
  <c r="AH31" i="87"/>
  <c r="AK39" i="87"/>
  <c r="AM39" i="87"/>
  <c r="Z39" i="87"/>
  <c r="AE39" i="87"/>
  <c r="L39" i="87"/>
  <c r="E29" i="17"/>
  <c r="E26" i="87" s="1"/>
  <c r="F29" i="17"/>
  <c r="F26" i="87" s="1"/>
  <c r="F39" i="87" s="1"/>
  <c r="D21" i="17"/>
  <c r="J26" i="17"/>
  <c r="I26" i="17"/>
  <c r="H26" i="17"/>
  <c r="G26" i="17"/>
  <c r="H28" i="17"/>
  <c r="G28" i="17"/>
  <c r="J28" i="17"/>
  <c r="I28" i="17"/>
  <c r="C21" i="17"/>
  <c r="AL35" i="85"/>
  <c r="AL39" i="85" s="1"/>
  <c r="AJ35" i="85"/>
  <c r="AJ39" i="85" s="1"/>
  <c r="AF35" i="85"/>
  <c r="AF39" i="85" s="1"/>
  <c r="AC36" i="85"/>
  <c r="AC40" i="85" s="1"/>
  <c r="V36" i="85"/>
  <c r="V40" i="85" s="1"/>
  <c r="AM35" i="85"/>
  <c r="AM39" i="85" s="1"/>
  <c r="AI35" i="85"/>
  <c r="AI39" i="85" s="1"/>
  <c r="Y35" i="85"/>
  <c r="Y39" i="85" s="1"/>
  <c r="AK37" i="85"/>
  <c r="AK41" i="85" s="1"/>
  <c r="U36" i="85"/>
  <c r="U40" i="85" s="1"/>
  <c r="AJ37" i="85"/>
  <c r="AJ41" i="85" s="1"/>
  <c r="T36" i="85"/>
  <c r="T40" i="85" s="1"/>
  <c r="AB37" i="85"/>
  <c r="AB41" i="85" s="1"/>
  <c r="S36" i="85"/>
  <c r="S40" i="85" s="1"/>
  <c r="AH35" i="85"/>
  <c r="AH39" i="85" s="1"/>
  <c r="S37" i="85"/>
  <c r="S41" i="85" s="1"/>
  <c r="R36" i="85"/>
  <c r="R40" i="85" s="1"/>
  <c r="AG35" i="85"/>
  <c r="AG39" i="85" s="1"/>
  <c r="AO37" i="85"/>
  <c r="AO41" i="85" s="1"/>
  <c r="Q36" i="85"/>
  <c r="Q40" i="85" s="1"/>
  <c r="P36" i="85"/>
  <c r="P40" i="85" s="1"/>
  <c r="N37" i="85"/>
  <c r="N41" i="85" s="1"/>
  <c r="X35" i="85"/>
  <c r="X39" i="85" s="1"/>
  <c r="F37" i="85"/>
  <c r="N36" i="85"/>
  <c r="N40" i="85" s="1"/>
  <c r="W35" i="85"/>
  <c r="W39" i="85" s="1"/>
  <c r="R37" i="85"/>
  <c r="R41" i="85" s="1"/>
  <c r="O37" i="85"/>
  <c r="O41" i="85" s="1"/>
  <c r="O36" i="85"/>
  <c r="O40" i="85" s="1"/>
  <c r="AR36" i="85"/>
  <c r="AR40" i="85" s="1"/>
  <c r="K36" i="85"/>
  <c r="K40" i="85" s="1"/>
  <c r="V35" i="85"/>
  <c r="V39" i="85" s="1"/>
  <c r="AQ36" i="85"/>
  <c r="AQ40" i="85" s="1"/>
  <c r="I36" i="85"/>
  <c r="U35" i="85"/>
  <c r="U39" i="85" s="1"/>
  <c r="AP36" i="85"/>
  <c r="AP40" i="85" s="1"/>
  <c r="T35" i="85"/>
  <c r="T39" i="85" s="1"/>
  <c r="T42" i="85" s="1"/>
  <c r="AO36" i="85"/>
  <c r="AO40" i="85" s="1"/>
  <c r="S35" i="85"/>
  <c r="S39" i="85" s="1"/>
  <c r="S42" i="85" s="1"/>
  <c r="R35" i="85"/>
  <c r="R39" i="85" s="1"/>
  <c r="AM36" i="85"/>
  <c r="AM40" i="85" s="1"/>
  <c r="AT35" i="85"/>
  <c r="AT39" i="85" s="1"/>
  <c r="Q35" i="85"/>
  <c r="Q39" i="85" s="1"/>
  <c r="AN36" i="85"/>
  <c r="AN40" i="85" s="1"/>
  <c r="AL36" i="85"/>
  <c r="AL40" i="85" s="1"/>
  <c r="AS35" i="85"/>
  <c r="AS39" i="85" s="1"/>
  <c r="P35" i="85"/>
  <c r="P39" i="85" s="1"/>
  <c r="H36" i="85"/>
  <c r="G36" i="85"/>
  <c r="AU35" i="85"/>
  <c r="AU39" i="85" s="1"/>
  <c r="AK36" i="85"/>
  <c r="AK40" i="85" s="1"/>
  <c r="AR35" i="85"/>
  <c r="AR39" i="85" s="1"/>
  <c r="N35" i="85"/>
  <c r="N39" i="85" s="1"/>
  <c r="AN37" i="85"/>
  <c r="AN41" i="85" s="1"/>
  <c r="AG36" i="85"/>
  <c r="AG40" i="85" s="1"/>
  <c r="AP35" i="85"/>
  <c r="AP39" i="85" s="1"/>
  <c r="L35" i="85"/>
  <c r="L39" i="85" s="1"/>
  <c r="AE36" i="85"/>
  <c r="AE40" i="85" s="1"/>
  <c r="AO35" i="85"/>
  <c r="AO39" i="85" s="1"/>
  <c r="K35" i="85"/>
  <c r="K39" i="85" s="1"/>
  <c r="AJ36" i="85"/>
  <c r="AJ40" i="85" s="1"/>
  <c r="AQ35" i="85"/>
  <c r="AQ39" i="85" s="1"/>
  <c r="M35" i="85"/>
  <c r="M39" i="85" s="1"/>
  <c r="AX37" i="85"/>
  <c r="AX41" i="85" s="1"/>
  <c r="AD36" i="85"/>
  <c r="AD40" i="85" s="1"/>
  <c r="AN35" i="85"/>
  <c r="AN39" i="85" s="1"/>
  <c r="J35" i="85"/>
  <c r="AM37" i="85"/>
  <c r="AM41" i="85" s="1"/>
  <c r="Q37" i="85"/>
  <c r="Q41" i="85" s="1"/>
  <c r="AL37" i="85"/>
  <c r="AL41" i="85" s="1"/>
  <c r="P37" i="85"/>
  <c r="P41" i="85" s="1"/>
  <c r="L37" i="85"/>
  <c r="L41" i="85" s="1"/>
  <c r="AG37" i="85"/>
  <c r="AG41" i="85" s="1"/>
  <c r="K37" i="85"/>
  <c r="K41" i="85" s="1"/>
  <c r="AF37" i="85"/>
  <c r="AF41" i="85" s="1"/>
  <c r="J37" i="85"/>
  <c r="AI36" i="85"/>
  <c r="AI40" i="85" s="1"/>
  <c r="M36" i="85"/>
  <c r="M40" i="85" s="1"/>
  <c r="AE37" i="85"/>
  <c r="AE41" i="85" s="1"/>
  <c r="I37" i="85"/>
  <c r="AH36" i="85"/>
  <c r="AH40" i="85" s="1"/>
  <c r="L36" i="85"/>
  <c r="L40" i="85" s="1"/>
  <c r="AK35" i="85"/>
  <c r="AK39" i="85" s="1"/>
  <c r="O35" i="85"/>
  <c r="O39" i="85" s="1"/>
  <c r="AI37" i="85"/>
  <c r="AI41" i="85" s="1"/>
  <c r="M37" i="85"/>
  <c r="M41" i="85" s="1"/>
  <c r="AH37" i="85"/>
  <c r="AH41" i="85" s="1"/>
  <c r="AD37" i="85"/>
  <c r="AD41" i="85" s="1"/>
  <c r="H37" i="85"/>
  <c r="AC37" i="85"/>
  <c r="AC41" i="85" s="1"/>
  <c r="G37" i="85"/>
  <c r="AF36" i="85"/>
  <c r="AF40" i="85" s="1"/>
  <c r="J36" i="85"/>
  <c r="D37" i="85"/>
  <c r="AU37" i="85"/>
  <c r="AU41" i="85" s="1"/>
  <c r="Y37" i="85"/>
  <c r="Y41" i="85" s="1"/>
  <c r="AX36" i="85"/>
  <c r="AX40" i="85" s="1"/>
  <c r="AB36" i="85"/>
  <c r="AB40" i="85" s="1"/>
  <c r="F36" i="85"/>
  <c r="AE35" i="85"/>
  <c r="AE39" i="85" s="1"/>
  <c r="I35" i="85"/>
  <c r="Z37" i="85"/>
  <c r="Z41" i="85" s="1"/>
  <c r="AT37" i="85"/>
  <c r="AT41" i="85" s="1"/>
  <c r="X37" i="85"/>
  <c r="X41" i="85" s="1"/>
  <c r="AW36" i="85"/>
  <c r="AW40" i="85" s="1"/>
  <c r="AA36" i="85"/>
  <c r="AA40" i="85" s="1"/>
  <c r="E36" i="85"/>
  <c r="AD35" i="85"/>
  <c r="AD39" i="85" s="1"/>
  <c r="H35" i="85"/>
  <c r="AA37" i="85"/>
  <c r="AA41" i="85" s="1"/>
  <c r="AV37" i="85"/>
  <c r="AV41" i="85" s="1"/>
  <c r="AS37" i="85"/>
  <c r="AS41" i="85" s="1"/>
  <c r="W37" i="85"/>
  <c r="W41" i="85" s="1"/>
  <c r="AV36" i="85"/>
  <c r="AV40" i="85" s="1"/>
  <c r="Z36" i="85"/>
  <c r="Z40" i="85" s="1"/>
  <c r="D36" i="85"/>
  <c r="D42" i="85" s="1"/>
  <c r="AC35" i="85"/>
  <c r="AC39" i="85" s="1"/>
  <c r="G35" i="85"/>
  <c r="G42" i="85" s="1"/>
  <c r="E37" i="85"/>
  <c r="AR37" i="85"/>
  <c r="AR41" i="85" s="1"/>
  <c r="V37" i="85"/>
  <c r="V41" i="85" s="1"/>
  <c r="AU36" i="85"/>
  <c r="AU40" i="85" s="1"/>
  <c r="Y36" i="85"/>
  <c r="Y40" i="85" s="1"/>
  <c r="AX35" i="85"/>
  <c r="AX39" i="85" s="1"/>
  <c r="AB35" i="85"/>
  <c r="AB39" i="85" s="1"/>
  <c r="F35" i="85"/>
  <c r="F42" i="85" s="1"/>
  <c r="AQ37" i="85"/>
  <c r="AQ41" i="85" s="1"/>
  <c r="U37" i="85"/>
  <c r="U41" i="85" s="1"/>
  <c r="AT36" i="85"/>
  <c r="AT40" i="85" s="1"/>
  <c r="X36" i="85"/>
  <c r="X40" i="85" s="1"/>
  <c r="AW35" i="85"/>
  <c r="AW39" i="85" s="1"/>
  <c r="AA35" i="85"/>
  <c r="AA39" i="85" s="1"/>
  <c r="E35" i="85"/>
  <c r="AW37" i="85"/>
  <c r="AW41" i="85" s="1"/>
  <c r="AP37" i="85"/>
  <c r="AP41" i="85" s="1"/>
  <c r="AS36" i="85"/>
  <c r="AS40" i="85" s="1"/>
  <c r="AV35" i="85"/>
  <c r="AV39" i="85" s="1"/>
  <c r="AV42" i="85" s="1"/>
  <c r="Z35" i="85"/>
  <c r="Z39" i="85" s="1"/>
  <c r="Q31" i="87"/>
  <c r="V39" i="87"/>
  <c r="AA39" i="87"/>
  <c r="AB39" i="87"/>
  <c r="AC39" i="87"/>
  <c r="AD39" i="87"/>
  <c r="AH39" i="87"/>
  <c r="AI39" i="87"/>
  <c r="N39" i="87"/>
  <c r="C32" i="87" l="1"/>
  <c r="C13" i="20" s="1"/>
  <c r="AC42" i="85"/>
  <c r="C28" i="17"/>
  <c r="C18" i="89" s="1"/>
  <c r="E18" i="89" s="1"/>
  <c r="E19" i="89" s="1"/>
  <c r="AN18" i="87" s="1"/>
  <c r="C26" i="17"/>
  <c r="C17" i="89" s="1"/>
  <c r="J25" i="17"/>
  <c r="J29" i="17" s="1"/>
  <c r="J26" i="87" s="1"/>
  <c r="J39" i="87" s="1"/>
  <c r="J21" i="17"/>
  <c r="H21" i="17"/>
  <c r="H25" i="17"/>
  <c r="H29" i="17" s="1"/>
  <c r="H26" i="87" s="1"/>
  <c r="H39" i="87" s="1"/>
  <c r="G21" i="17"/>
  <c r="G25" i="17"/>
  <c r="I21" i="17"/>
  <c r="I25" i="17"/>
  <c r="I29" i="17" s="1"/>
  <c r="I26" i="87" s="1"/>
  <c r="I39" i="87" s="1"/>
  <c r="D29" i="17"/>
  <c r="D26" i="87" s="1"/>
  <c r="AW42" i="85"/>
  <c r="AT42" i="85"/>
  <c r="Q42" i="85"/>
  <c r="O42" i="85"/>
  <c r="AQ42" i="85"/>
  <c r="AK42" i="85"/>
  <c r="AB42" i="85"/>
  <c r="R42" i="85"/>
  <c r="W42" i="85"/>
  <c r="AA42" i="85"/>
  <c r="AN42" i="85"/>
  <c r="AX42" i="85"/>
  <c r="AO42" i="85"/>
  <c r="U42" i="85"/>
  <c r="V42" i="85"/>
  <c r="AD42" i="85"/>
  <c r="M42" i="85"/>
  <c r="I42" i="85"/>
  <c r="AP42" i="85"/>
  <c r="L42" i="85"/>
  <c r="AE42" i="85"/>
  <c r="N42" i="85"/>
  <c r="Y42" i="85"/>
  <c r="AI42" i="85"/>
  <c r="Z42" i="85"/>
  <c r="AU42" i="85"/>
  <c r="AM42" i="85"/>
  <c r="AH42" i="85"/>
  <c r="AG42" i="85"/>
  <c r="K42" i="85"/>
  <c r="J42" i="85"/>
  <c r="AF42" i="85"/>
  <c r="P42" i="85"/>
  <c r="AR42" i="85"/>
  <c r="AS42" i="85"/>
  <c r="AJ42" i="85"/>
  <c r="E42" i="85"/>
  <c r="H42" i="85"/>
  <c r="X42" i="85"/>
  <c r="AL42" i="85"/>
  <c r="AN31" i="87" l="1"/>
  <c r="C31" i="87" s="1"/>
  <c r="C12" i="20" s="1"/>
  <c r="C18" i="87"/>
  <c r="D39" i="87"/>
  <c r="C25" i="17"/>
  <c r="G29" i="17"/>
  <c r="G26" i="87" s="1"/>
  <c r="G39" i="87" s="1"/>
  <c r="C29" i="17" l="1"/>
  <c r="C16" i="89"/>
  <c r="C19" i="89" s="1"/>
  <c r="C39" i="87"/>
  <c r="C6" i="20" s="1"/>
  <c r="C26" i="87"/>
  <c r="B27" i="85"/>
  <c r="B23" i="85"/>
  <c r="B24" i="85"/>
  <c r="B25" i="85"/>
  <c r="B26" i="85"/>
  <c r="B15" i="85"/>
  <c r="B16" i="85"/>
  <c r="B17" i="85"/>
  <c r="B18" i="85"/>
  <c r="B14" i="85"/>
  <c r="D16" i="54" l="1"/>
  <c r="C16" i="54"/>
  <c r="B16" i="54"/>
  <c r="C15" i="54"/>
  <c r="B15" i="54"/>
  <c r="C14" i="54"/>
  <c r="B14" i="54"/>
  <c r="B13" i="54"/>
  <c r="D12" i="54"/>
  <c r="C12" i="54"/>
  <c r="B12" i="54"/>
  <c r="B11" i="54"/>
  <c r="D107" i="53"/>
  <c r="D106" i="53"/>
  <c r="D105" i="53"/>
  <c r="D98" i="53"/>
  <c r="D97" i="53"/>
  <c r="D96" i="53"/>
  <c r="D23" i="76"/>
  <c r="D22" i="76"/>
  <c r="D26" i="76" s="1"/>
  <c r="D15" i="54" s="1"/>
  <c r="Y22" i="54" l="1"/>
  <c r="AU22" i="54"/>
  <c r="AB22" i="54"/>
  <c r="AX22" i="54"/>
  <c r="G22" i="54"/>
  <c r="AC22" i="54"/>
  <c r="D22" i="54"/>
  <c r="H22" i="54"/>
  <c r="AD22" i="54"/>
  <c r="I22" i="54"/>
  <c r="AE22" i="54"/>
  <c r="J22" i="54"/>
  <c r="AF22" i="54"/>
  <c r="K22" i="54"/>
  <c r="AG22" i="54"/>
  <c r="L22" i="54"/>
  <c r="AH22" i="54"/>
  <c r="M22" i="54"/>
  <c r="AI22" i="54"/>
  <c r="N22" i="54"/>
  <c r="AJ22" i="54"/>
  <c r="O22" i="54"/>
  <c r="AK22" i="54"/>
  <c r="P22" i="54"/>
  <c r="AL22" i="54"/>
  <c r="Q22" i="54"/>
  <c r="AM22" i="54"/>
  <c r="R22" i="54"/>
  <c r="AN22" i="54"/>
  <c r="S22" i="54"/>
  <c r="AO22" i="54"/>
  <c r="T22" i="54"/>
  <c r="AP22" i="54"/>
  <c r="U22" i="54"/>
  <c r="AQ22" i="54"/>
  <c r="V22" i="54"/>
  <c r="AR22" i="54"/>
  <c r="AS22" i="54"/>
  <c r="X22" i="54"/>
  <c r="AT22" i="54"/>
  <c r="Z22" i="54"/>
  <c r="AV22" i="54"/>
  <c r="F22" i="54"/>
  <c r="E22" i="54"/>
  <c r="AA22" i="54"/>
  <c r="AW22" i="54"/>
  <c r="W22" i="54"/>
  <c r="D25" i="76"/>
  <c r="D14" i="54" s="1"/>
  <c r="L28" i="54" l="1"/>
  <c r="L33" i="85"/>
  <c r="L45" i="85" s="1"/>
  <c r="L49" i="85" s="1"/>
  <c r="L34" i="61" s="1"/>
  <c r="AS28" i="54"/>
  <c r="AS33" i="85"/>
  <c r="AS45" i="85" s="1"/>
  <c r="AS49" i="85" s="1"/>
  <c r="AS34" i="61" s="1"/>
  <c r="AR28" i="54"/>
  <c r="AR33" i="85"/>
  <c r="AR45" i="85" s="1"/>
  <c r="AR49" i="85" s="1"/>
  <c r="AR34" i="61" s="1"/>
  <c r="K28" i="54"/>
  <c r="K33" i="85"/>
  <c r="K45" i="85" s="1"/>
  <c r="K49" i="85" s="1"/>
  <c r="K34" i="61" s="1"/>
  <c r="AF28" i="54"/>
  <c r="AF33" i="85"/>
  <c r="AF45" i="85" s="1"/>
  <c r="AF49" i="85" s="1"/>
  <c r="AF34" i="61" s="1"/>
  <c r="U28" i="54"/>
  <c r="U33" i="85"/>
  <c r="U45" i="85" s="1"/>
  <c r="U49" i="85" s="1"/>
  <c r="U34" i="61" s="1"/>
  <c r="AE28" i="54"/>
  <c r="AE33" i="85"/>
  <c r="AE45" i="85" s="1"/>
  <c r="AE49" i="85" s="1"/>
  <c r="AE34" i="61" s="1"/>
  <c r="T28" i="54"/>
  <c r="T33" i="85"/>
  <c r="T45" i="85" s="1"/>
  <c r="T49" i="85" s="1"/>
  <c r="T34" i="61" s="1"/>
  <c r="S28" i="54"/>
  <c r="S33" i="85"/>
  <c r="S45" i="85" s="1"/>
  <c r="D28" i="54"/>
  <c r="D33" i="85"/>
  <c r="D45" i="85" s="1"/>
  <c r="D49" i="85" s="1"/>
  <c r="D34" i="61" s="1"/>
  <c r="Q28" i="54"/>
  <c r="Q33" i="85"/>
  <c r="Q45" i="85" s="1"/>
  <c r="Q49" i="85" s="1"/>
  <c r="Q34" i="61" s="1"/>
  <c r="AL28" i="54"/>
  <c r="AL33" i="85"/>
  <c r="AL45" i="85" s="1"/>
  <c r="AL49" i="85" s="1"/>
  <c r="AL34" i="61" s="1"/>
  <c r="AW28" i="54"/>
  <c r="AW33" i="85"/>
  <c r="AW45" i="85" s="1"/>
  <c r="AW49" i="85" s="1"/>
  <c r="AW34" i="61" s="1"/>
  <c r="P28" i="54"/>
  <c r="P33" i="85"/>
  <c r="P45" i="85" s="1"/>
  <c r="P49" i="85" s="1"/>
  <c r="P34" i="61" s="1"/>
  <c r="AU28" i="54"/>
  <c r="AU33" i="85"/>
  <c r="AU45" i="85" s="1"/>
  <c r="AU49" i="85" s="1"/>
  <c r="AU34" i="61" s="1"/>
  <c r="AO28" i="54"/>
  <c r="AO33" i="85"/>
  <c r="AO45" i="85" s="1"/>
  <c r="AO49" i="85" s="1"/>
  <c r="AO34" i="61" s="1"/>
  <c r="H28" i="54"/>
  <c r="H33" i="85"/>
  <c r="H45" i="85" s="1"/>
  <c r="H49" i="85" s="1"/>
  <c r="H34" i="61" s="1"/>
  <c r="Y28" i="54"/>
  <c r="Y33" i="85"/>
  <c r="Y45" i="85" s="1"/>
  <c r="Y49" i="85" s="1"/>
  <c r="Y34" i="61" s="1"/>
  <c r="V28" i="54"/>
  <c r="V33" i="85"/>
  <c r="V45" i="85" s="1"/>
  <c r="V49" i="85" s="1"/>
  <c r="V34" i="61" s="1"/>
  <c r="AQ28" i="54"/>
  <c r="AQ33" i="85"/>
  <c r="AQ45" i="85" s="1"/>
  <c r="AQ49" i="85" s="1"/>
  <c r="AQ34" i="61" s="1"/>
  <c r="J28" i="54"/>
  <c r="J33" i="85"/>
  <c r="J45" i="85" s="1"/>
  <c r="J49" i="85" s="1"/>
  <c r="J34" i="61" s="1"/>
  <c r="AD28" i="54"/>
  <c r="AD33" i="85"/>
  <c r="AD45" i="85" s="1"/>
  <c r="AD49" i="85" s="1"/>
  <c r="AD34" i="61" s="1"/>
  <c r="AN28" i="54"/>
  <c r="AN33" i="85"/>
  <c r="AN45" i="85" s="1"/>
  <c r="AN49" i="85" s="1"/>
  <c r="AN34" i="61" s="1"/>
  <c r="R28" i="54"/>
  <c r="R33" i="85"/>
  <c r="R45" i="85" s="1"/>
  <c r="R49" i="85" s="1"/>
  <c r="R34" i="61" s="1"/>
  <c r="AM28" i="54"/>
  <c r="AM33" i="85"/>
  <c r="AM45" i="85" s="1"/>
  <c r="AM49" i="85" s="1"/>
  <c r="AM34" i="61" s="1"/>
  <c r="AX28" i="54"/>
  <c r="AX33" i="85"/>
  <c r="AX45" i="85" s="1"/>
  <c r="AX49" i="85" s="1"/>
  <c r="AX34" i="61" s="1"/>
  <c r="AB28" i="54"/>
  <c r="AB33" i="85"/>
  <c r="AB45" i="85" s="1"/>
  <c r="AB49" i="85" s="1"/>
  <c r="AB34" i="61" s="1"/>
  <c r="O28" i="54"/>
  <c r="O33" i="85"/>
  <c r="O45" i="85" s="1"/>
  <c r="O49" i="85" s="1"/>
  <c r="O34" i="61" s="1"/>
  <c r="AG28" i="54"/>
  <c r="AG33" i="85"/>
  <c r="AG45" i="85" s="1"/>
  <c r="AG49" i="85" s="1"/>
  <c r="AG34" i="61" s="1"/>
  <c r="AP28" i="54"/>
  <c r="AP33" i="85"/>
  <c r="AP45" i="85" s="1"/>
  <c r="AP49" i="85" s="1"/>
  <c r="AP34" i="61" s="1"/>
  <c r="I28" i="54"/>
  <c r="I33" i="85"/>
  <c r="I45" i="85" s="1"/>
  <c r="I49" i="85" s="1"/>
  <c r="I34" i="61" s="1"/>
  <c r="AC28" i="54"/>
  <c r="AC33" i="85"/>
  <c r="AC45" i="85" s="1"/>
  <c r="G28" i="54"/>
  <c r="G33" i="85"/>
  <c r="G45" i="85" s="1"/>
  <c r="G49" i="85" s="1"/>
  <c r="G34" i="61" s="1"/>
  <c r="W28" i="54"/>
  <c r="W33" i="85"/>
  <c r="W45" i="85" s="1"/>
  <c r="W49" i="85" s="1"/>
  <c r="W34" i="61" s="1"/>
  <c r="AA28" i="54"/>
  <c r="AA33" i="85"/>
  <c r="AA45" i="85" s="1"/>
  <c r="AA49" i="85" s="1"/>
  <c r="AA34" i="61" s="1"/>
  <c r="AK28" i="54"/>
  <c r="AK33" i="85"/>
  <c r="AK45" i="85" s="1"/>
  <c r="AK49" i="85" s="1"/>
  <c r="AK34" i="61" s="1"/>
  <c r="E28" i="54"/>
  <c r="E33" i="85"/>
  <c r="E45" i="85" s="1"/>
  <c r="E49" i="85" s="1"/>
  <c r="E34" i="61" s="1"/>
  <c r="F28" i="54"/>
  <c r="F33" i="85"/>
  <c r="F45" i="85" s="1"/>
  <c r="F49" i="85" s="1"/>
  <c r="F34" i="61" s="1"/>
  <c r="AJ28" i="54"/>
  <c r="AJ33" i="85"/>
  <c r="AJ45" i="85" s="1"/>
  <c r="AJ49" i="85" s="1"/>
  <c r="AJ34" i="61" s="1"/>
  <c r="AV28" i="54"/>
  <c r="AV33" i="85"/>
  <c r="AV45" i="85" s="1"/>
  <c r="N28" i="54"/>
  <c r="N33" i="85"/>
  <c r="N45" i="85" s="1"/>
  <c r="N49" i="85" s="1"/>
  <c r="N34" i="61" s="1"/>
  <c r="Z28" i="54"/>
  <c r="Z33" i="85"/>
  <c r="Z45" i="85" s="1"/>
  <c r="Z49" i="85" s="1"/>
  <c r="Z34" i="61" s="1"/>
  <c r="AI28" i="54"/>
  <c r="AI33" i="85"/>
  <c r="AI45" i="85" s="1"/>
  <c r="AI49" i="85" s="1"/>
  <c r="AI34" i="61" s="1"/>
  <c r="AT28" i="54"/>
  <c r="AT33" i="85"/>
  <c r="AT45" i="85" s="1"/>
  <c r="AT49" i="85" s="1"/>
  <c r="AT34" i="61" s="1"/>
  <c r="M28" i="54"/>
  <c r="M33" i="85"/>
  <c r="M45" i="85" s="1"/>
  <c r="M49" i="85" s="1"/>
  <c r="M34" i="61" s="1"/>
  <c r="X28" i="54"/>
  <c r="X33" i="85"/>
  <c r="X45" i="85" s="1"/>
  <c r="X49" i="85" s="1"/>
  <c r="X34" i="61" s="1"/>
  <c r="AH28" i="54"/>
  <c r="AH33" i="85"/>
  <c r="AH45" i="85" s="1"/>
  <c r="AH49" i="85" s="1"/>
  <c r="AH34" i="61" s="1"/>
  <c r="E21" i="54"/>
  <c r="AA21" i="54"/>
  <c r="AW21" i="54"/>
  <c r="H21" i="54"/>
  <c r="I21" i="54"/>
  <c r="AE21" i="54"/>
  <c r="J21" i="54"/>
  <c r="AF21" i="54"/>
  <c r="D21" i="54"/>
  <c r="K21" i="54"/>
  <c r="L21" i="54"/>
  <c r="AH21" i="54"/>
  <c r="M21" i="54"/>
  <c r="N21" i="54"/>
  <c r="AJ21" i="54"/>
  <c r="O21" i="54"/>
  <c r="P21" i="54"/>
  <c r="Q21" i="54"/>
  <c r="R21" i="54"/>
  <c r="S21" i="54"/>
  <c r="AO21" i="54"/>
  <c r="T21" i="54"/>
  <c r="U21" i="54"/>
  <c r="V21" i="54"/>
  <c r="W21" i="54"/>
  <c r="X21" i="54"/>
  <c r="Y21" i="54"/>
  <c r="Z21" i="54"/>
  <c r="AV21" i="54"/>
  <c r="F21" i="54"/>
  <c r="AB21" i="54"/>
  <c r="AX21" i="54"/>
  <c r="AG21" i="54"/>
  <c r="AI21" i="54"/>
  <c r="AK21" i="54"/>
  <c r="AM21" i="54"/>
  <c r="AQ21" i="54"/>
  <c r="AS21" i="54"/>
  <c r="AU21" i="54"/>
  <c r="G21" i="54"/>
  <c r="AC21" i="54"/>
  <c r="AD21" i="54"/>
  <c r="AL21" i="54"/>
  <c r="AN21" i="54"/>
  <c r="AP21" i="54"/>
  <c r="AR21" i="54"/>
  <c r="AT21" i="54"/>
  <c r="AS22" i="69" l="1"/>
  <c r="AS25" i="69" s="1"/>
  <c r="AS53" i="85"/>
  <c r="AS22" i="84" s="1"/>
  <c r="AS25" i="84" s="1"/>
  <c r="AN22" i="69"/>
  <c r="AN25" i="69" s="1"/>
  <c r="AN53" i="85"/>
  <c r="AN22" i="84" s="1"/>
  <c r="AN25" i="84" s="1"/>
  <c r="AX27" i="54"/>
  <c r="AX32" i="85"/>
  <c r="AX44" i="85" s="1"/>
  <c r="AC49" i="85"/>
  <c r="AC34" i="61" s="1"/>
  <c r="J22" i="69"/>
  <c r="J25" i="69" s="1"/>
  <c r="J53" i="85"/>
  <c r="J22" i="84" s="1"/>
  <c r="J25" i="84" s="1"/>
  <c r="D22" i="69"/>
  <c r="D25" i="69" s="1"/>
  <c r="D53" i="85"/>
  <c r="D22" i="84" s="1"/>
  <c r="D25" i="84" s="1"/>
  <c r="T27" i="54"/>
  <c r="T32" i="85"/>
  <c r="T44" i="85" s="1"/>
  <c r="AW53" i="85"/>
  <c r="AW22" i="84" s="1"/>
  <c r="AW25" i="84" s="1"/>
  <c r="AW22" i="69"/>
  <c r="AW25" i="69" s="1"/>
  <c r="AT53" i="85"/>
  <c r="AT22" i="84" s="1"/>
  <c r="AT25" i="84" s="1"/>
  <c r="AT22" i="69"/>
  <c r="AT25" i="69" s="1"/>
  <c r="F27" i="54"/>
  <c r="F32" i="85"/>
  <c r="F44" i="85" s="1"/>
  <c r="AF27" i="54"/>
  <c r="AF32" i="85"/>
  <c r="AF44" i="85" s="1"/>
  <c r="Z53" i="85"/>
  <c r="Z22" i="84" s="1"/>
  <c r="Z25" i="84" s="1"/>
  <c r="Z22" i="69"/>
  <c r="Z25" i="69" s="1"/>
  <c r="AQ22" i="69"/>
  <c r="AQ25" i="69" s="1"/>
  <c r="AQ53" i="85"/>
  <c r="AQ22" i="84" s="1"/>
  <c r="AQ25" i="84" s="1"/>
  <c r="S49" i="85"/>
  <c r="S34" i="61" s="1"/>
  <c r="F22" i="69"/>
  <c r="F25" i="69" s="1"/>
  <c r="F53" i="85"/>
  <c r="F22" i="84" s="1"/>
  <c r="F25" i="84" s="1"/>
  <c r="O27" i="54"/>
  <c r="O32" i="85"/>
  <c r="O44" i="85" s="1"/>
  <c r="Q22" i="69"/>
  <c r="Q25" i="69" s="1"/>
  <c r="Q53" i="85"/>
  <c r="Q22" i="84" s="1"/>
  <c r="Q25" i="84" s="1"/>
  <c r="K27" i="54"/>
  <c r="K32" i="85"/>
  <c r="K44" i="85" s="1"/>
  <c r="D27" i="54"/>
  <c r="D32" i="85"/>
  <c r="D44" i="85" s="1"/>
  <c r="I22" i="69"/>
  <c r="I25" i="69" s="1"/>
  <c r="I53" i="85"/>
  <c r="I22" i="84" s="1"/>
  <c r="I25" i="84" s="1"/>
  <c r="AV27" i="54"/>
  <c r="AV32" i="85"/>
  <c r="AV44" i="85" s="1"/>
  <c r="AV48" i="85" s="1"/>
  <c r="AV33" i="61" s="1"/>
  <c r="J27" i="54"/>
  <c r="J32" i="85"/>
  <c r="J44" i="85" s="1"/>
  <c r="R22" i="69"/>
  <c r="R25" i="69" s="1"/>
  <c r="R53" i="85"/>
  <c r="R22" i="84" s="1"/>
  <c r="R25" i="84" s="1"/>
  <c r="AJ27" i="54"/>
  <c r="AJ32" i="85"/>
  <c r="AJ44" i="85" s="1"/>
  <c r="N27" i="54"/>
  <c r="N32" i="85"/>
  <c r="N44" i="85" s="1"/>
  <c r="W53" i="85"/>
  <c r="W22" i="84" s="1"/>
  <c r="W25" i="84" s="1"/>
  <c r="W22" i="69"/>
  <c r="W25" i="69" s="1"/>
  <c r="V53" i="85"/>
  <c r="V22" i="84" s="1"/>
  <c r="V25" i="84" s="1"/>
  <c r="V22" i="69"/>
  <c r="V25" i="69" s="1"/>
  <c r="X53" i="85"/>
  <c r="X22" i="84" s="1"/>
  <c r="X25" i="84" s="1"/>
  <c r="X22" i="69"/>
  <c r="X25" i="69" s="1"/>
  <c r="AL22" i="69"/>
  <c r="AL25" i="69" s="1"/>
  <c r="AL53" i="85"/>
  <c r="AL22" i="84" s="1"/>
  <c r="AL25" i="84" s="1"/>
  <c r="AK27" i="54"/>
  <c r="AK32" i="85"/>
  <c r="AK44" i="85" s="1"/>
  <c r="M27" i="54"/>
  <c r="M32" i="85"/>
  <c r="M44" i="85" s="1"/>
  <c r="AI27" i="54"/>
  <c r="AI32" i="85"/>
  <c r="AI44" i="85" s="1"/>
  <c r="AH27" i="54"/>
  <c r="AH32" i="85"/>
  <c r="AH44" i="85" s="1"/>
  <c r="AG27" i="54"/>
  <c r="AG32" i="85"/>
  <c r="AG44" i="85" s="1"/>
  <c r="AB27" i="54"/>
  <c r="AB32" i="85"/>
  <c r="AB44" i="85" s="1"/>
  <c r="Z27" i="54"/>
  <c r="Z32" i="85"/>
  <c r="Z44" i="85" s="1"/>
  <c r="N53" i="85"/>
  <c r="N22" i="84" s="1"/>
  <c r="N25" i="84" s="1"/>
  <c r="N22" i="69"/>
  <c r="N25" i="69" s="1"/>
  <c r="AP22" i="69"/>
  <c r="AP25" i="69" s="1"/>
  <c r="AP53" i="85"/>
  <c r="AP22" i="84" s="1"/>
  <c r="AP25" i="84" s="1"/>
  <c r="T53" i="85"/>
  <c r="T22" i="84" s="1"/>
  <c r="T25" i="84" s="1"/>
  <c r="T22" i="69"/>
  <c r="T25" i="69" s="1"/>
  <c r="Y27" i="54"/>
  <c r="Y32" i="85"/>
  <c r="Y44" i="85" s="1"/>
  <c r="I27" i="54"/>
  <c r="I32" i="85"/>
  <c r="I44" i="85" s="1"/>
  <c r="AB22" i="69"/>
  <c r="AB25" i="69" s="1"/>
  <c r="AB53" i="85"/>
  <c r="AB22" i="84" s="1"/>
  <c r="AB25" i="84" s="1"/>
  <c r="AU27" i="54"/>
  <c r="AU32" i="85"/>
  <c r="AU44" i="85" s="1"/>
  <c r="AS27" i="54"/>
  <c r="AS32" i="85"/>
  <c r="AS44" i="85" s="1"/>
  <c r="G22" i="69"/>
  <c r="G25" i="69" s="1"/>
  <c r="G53" i="85"/>
  <c r="G22" i="84" s="1"/>
  <c r="G25" i="84" s="1"/>
  <c r="X27" i="54"/>
  <c r="X32" i="85"/>
  <c r="X44" i="85" s="1"/>
  <c r="AG22" i="69"/>
  <c r="AG25" i="69" s="1"/>
  <c r="AG53" i="85"/>
  <c r="AG22" i="84" s="1"/>
  <c r="AG25" i="84" s="1"/>
  <c r="AE22" i="69"/>
  <c r="AE25" i="69" s="1"/>
  <c r="AE53" i="85"/>
  <c r="AE22" i="84" s="1"/>
  <c r="AE25" i="84" s="1"/>
  <c r="P27" i="54"/>
  <c r="P32" i="85"/>
  <c r="P44" i="85" s="1"/>
  <c r="AA53" i="85"/>
  <c r="AA22" i="84" s="1"/>
  <c r="AA25" i="84" s="1"/>
  <c r="AA22" i="69"/>
  <c r="AA25" i="69" s="1"/>
  <c r="AQ27" i="54"/>
  <c r="AQ32" i="85"/>
  <c r="AQ44" i="85" s="1"/>
  <c r="AM27" i="54"/>
  <c r="AM32" i="85"/>
  <c r="AM44" i="85" s="1"/>
  <c r="M53" i="85"/>
  <c r="M22" i="84" s="1"/>
  <c r="M25" i="84" s="1"/>
  <c r="M22" i="69"/>
  <c r="M25" i="69" s="1"/>
  <c r="AD22" i="69"/>
  <c r="AD25" i="69" s="1"/>
  <c r="AD53" i="85"/>
  <c r="AD22" i="84" s="1"/>
  <c r="AD25" i="84" s="1"/>
  <c r="L27" i="54"/>
  <c r="L32" i="85"/>
  <c r="L44" i="85" s="1"/>
  <c r="AE27" i="54"/>
  <c r="AE32" i="85"/>
  <c r="AE44" i="85" s="1"/>
  <c r="H27" i="54"/>
  <c r="H32" i="85"/>
  <c r="H44" i="85" s="1"/>
  <c r="AV49" i="85"/>
  <c r="AV34" i="61" s="1"/>
  <c r="Y53" i="85"/>
  <c r="Y22" i="84" s="1"/>
  <c r="Y25" i="84" s="1"/>
  <c r="Y22" i="69"/>
  <c r="Y25" i="69" s="1"/>
  <c r="AT27" i="54"/>
  <c r="AT32" i="85"/>
  <c r="AT44" i="85" s="1"/>
  <c r="W27" i="54"/>
  <c r="W32" i="85"/>
  <c r="W44" i="85" s="1"/>
  <c r="AW27" i="54"/>
  <c r="AW32" i="85"/>
  <c r="AW44" i="85" s="1"/>
  <c r="U53" i="85"/>
  <c r="U22" i="84" s="1"/>
  <c r="U25" i="84" s="1"/>
  <c r="U22" i="69"/>
  <c r="U25" i="69" s="1"/>
  <c r="AN27" i="54"/>
  <c r="AN32" i="85"/>
  <c r="AN44" i="85" s="1"/>
  <c r="AI53" i="85"/>
  <c r="AI22" i="84" s="1"/>
  <c r="AI25" i="84" s="1"/>
  <c r="AI22" i="69"/>
  <c r="AI25" i="69" s="1"/>
  <c r="AR27" i="54"/>
  <c r="AR32" i="85"/>
  <c r="AR44" i="85" s="1"/>
  <c r="V27" i="54"/>
  <c r="V32" i="85"/>
  <c r="V44" i="85" s="1"/>
  <c r="AA27" i="54"/>
  <c r="AA32" i="85"/>
  <c r="AA44" i="85" s="1"/>
  <c r="AJ53" i="85"/>
  <c r="AJ22" i="84" s="1"/>
  <c r="AJ25" i="84" s="1"/>
  <c r="AJ22" i="69"/>
  <c r="AJ25" i="69" s="1"/>
  <c r="O53" i="85"/>
  <c r="O22" i="84" s="1"/>
  <c r="O25" i="84" s="1"/>
  <c r="O22" i="69"/>
  <c r="O25" i="69" s="1"/>
  <c r="H22" i="69"/>
  <c r="H25" i="69" s="1"/>
  <c r="H53" i="85"/>
  <c r="H22" i="84" s="1"/>
  <c r="H25" i="84" s="1"/>
  <c r="AP27" i="54"/>
  <c r="AP32" i="85"/>
  <c r="AP44" i="85" s="1"/>
  <c r="U27" i="54"/>
  <c r="U32" i="85"/>
  <c r="U44" i="85" s="1"/>
  <c r="E27" i="54"/>
  <c r="E32" i="85"/>
  <c r="E44" i="85" s="1"/>
  <c r="AF22" i="69"/>
  <c r="AF25" i="69" s="1"/>
  <c r="AF53" i="85"/>
  <c r="AF22" i="84" s="1"/>
  <c r="AF25" i="84" s="1"/>
  <c r="E53" i="85"/>
  <c r="E22" i="84" s="1"/>
  <c r="E25" i="84" s="1"/>
  <c r="E22" i="69"/>
  <c r="E25" i="69" s="1"/>
  <c r="AX53" i="85"/>
  <c r="AX22" i="84" s="1"/>
  <c r="AX25" i="84" s="1"/>
  <c r="AX22" i="69"/>
  <c r="AX25" i="69" s="1"/>
  <c r="AU53" i="85"/>
  <c r="AU22" i="84" s="1"/>
  <c r="AU25" i="84" s="1"/>
  <c r="AU22" i="69"/>
  <c r="AU25" i="69" s="1"/>
  <c r="K22" i="69"/>
  <c r="K25" i="69" s="1"/>
  <c r="K53" i="85"/>
  <c r="K22" i="84" s="1"/>
  <c r="K25" i="84" s="1"/>
  <c r="AO22" i="69"/>
  <c r="AO25" i="69" s="1"/>
  <c r="AO53" i="85"/>
  <c r="AO22" i="84" s="1"/>
  <c r="AO25" i="84" s="1"/>
  <c r="AL27" i="54"/>
  <c r="AL32" i="85"/>
  <c r="AL44" i="85" s="1"/>
  <c r="AO27" i="54"/>
  <c r="AO32" i="85"/>
  <c r="AO44" i="85" s="1"/>
  <c r="AD27" i="54"/>
  <c r="AD32" i="85"/>
  <c r="AD44" i="85" s="1"/>
  <c r="S27" i="54"/>
  <c r="S32" i="85"/>
  <c r="S44" i="85" s="1"/>
  <c r="S48" i="85" s="1"/>
  <c r="S33" i="61" s="1"/>
  <c r="AC27" i="54"/>
  <c r="AC32" i="85"/>
  <c r="AC44" i="85" s="1"/>
  <c r="AC48" i="85" s="1"/>
  <c r="AC33" i="61" s="1"/>
  <c r="R27" i="54"/>
  <c r="R32" i="85"/>
  <c r="R44" i="85" s="1"/>
  <c r="G27" i="54"/>
  <c r="G32" i="85"/>
  <c r="G44" i="85" s="1"/>
  <c r="Q27" i="54"/>
  <c r="Q32" i="85"/>
  <c r="Q44" i="85" s="1"/>
  <c r="AH22" i="69"/>
  <c r="AH25" i="69" s="1"/>
  <c r="AH53" i="85"/>
  <c r="AH22" i="84" s="1"/>
  <c r="AH25" i="84" s="1"/>
  <c r="AK53" i="85"/>
  <c r="AK22" i="84" s="1"/>
  <c r="AK25" i="84" s="1"/>
  <c r="AK22" i="69"/>
  <c r="AK25" i="69" s="1"/>
  <c r="AM22" i="69"/>
  <c r="AM25" i="69" s="1"/>
  <c r="AM53" i="85"/>
  <c r="AM22" i="84" s="1"/>
  <c r="AM25" i="84" s="1"/>
  <c r="P53" i="85"/>
  <c r="P22" i="84" s="1"/>
  <c r="P25" i="84" s="1"/>
  <c r="P22" i="69"/>
  <c r="P25" i="69" s="1"/>
  <c r="AR22" i="69"/>
  <c r="AR25" i="69" s="1"/>
  <c r="AR53" i="85"/>
  <c r="AR22" i="84" s="1"/>
  <c r="AR25" i="84" s="1"/>
  <c r="L22" i="69"/>
  <c r="L25" i="69" s="1"/>
  <c r="L53" i="85"/>
  <c r="L22" i="84" s="1"/>
  <c r="L25" i="84" s="1"/>
  <c r="AV38" i="61" l="1"/>
  <c r="AV42" i="61" s="1"/>
  <c r="AV46" i="61" s="1"/>
  <c r="AV36" i="61"/>
  <c r="AV40" i="61" s="1"/>
  <c r="AV44" i="61" s="1"/>
  <c r="AV37" i="61"/>
  <c r="AV41" i="61" s="1"/>
  <c r="AV45" i="61" s="1"/>
  <c r="AC37" i="61"/>
  <c r="AC41" i="61" s="1"/>
  <c r="AC45" i="61" s="1"/>
  <c r="AC36" i="61"/>
  <c r="AC40" i="61" s="1"/>
  <c r="AC44" i="61" s="1"/>
  <c r="AC38" i="61"/>
  <c r="AC42" i="61" s="1"/>
  <c r="AC46" i="61" s="1"/>
  <c r="S37" i="61"/>
  <c r="S41" i="61" s="1"/>
  <c r="S45" i="61" s="1"/>
  <c r="S38" i="61"/>
  <c r="S42" i="61" s="1"/>
  <c r="S46" i="61" s="1"/>
  <c r="S36" i="61"/>
  <c r="S40" i="61" s="1"/>
  <c r="S44" i="61" s="1"/>
  <c r="AV53" i="85"/>
  <c r="AV22" i="84" s="1"/>
  <c r="AV25" i="84" s="1"/>
  <c r="AV22" i="69"/>
  <c r="AV25" i="69" s="1"/>
  <c r="R46" i="85"/>
  <c r="R48" i="85"/>
  <c r="R33" i="61" s="1"/>
  <c r="AV50" i="85"/>
  <c r="AV52" i="85"/>
  <c r="AV21" i="69"/>
  <c r="AC52" i="85"/>
  <c r="AC50" i="85"/>
  <c r="AC21" i="69"/>
  <c r="I48" i="85"/>
  <c r="I33" i="61" s="1"/>
  <c r="I46" i="85"/>
  <c r="AK46" i="85"/>
  <c r="AK48" i="85"/>
  <c r="AK33" i="61" s="1"/>
  <c r="D48" i="85"/>
  <c r="D33" i="61" s="1"/>
  <c r="D46" i="85"/>
  <c r="S50" i="85"/>
  <c r="S21" i="69"/>
  <c r="S52" i="85"/>
  <c r="U48" i="85"/>
  <c r="U33" i="61" s="1"/>
  <c r="U46" i="85"/>
  <c r="AW46" i="85"/>
  <c r="AW48" i="85"/>
  <c r="AW33" i="61" s="1"/>
  <c r="AQ46" i="85"/>
  <c r="AQ48" i="85"/>
  <c r="AQ33" i="61" s="1"/>
  <c r="AN48" i="85"/>
  <c r="AN33" i="61" s="1"/>
  <c r="AN46" i="85"/>
  <c r="K46" i="85"/>
  <c r="K48" i="85"/>
  <c r="K33" i="61" s="1"/>
  <c r="T46" i="85"/>
  <c r="T48" i="85"/>
  <c r="T33" i="61" s="1"/>
  <c r="AD48" i="85"/>
  <c r="AD33" i="61" s="1"/>
  <c r="AD46" i="85"/>
  <c r="Y46" i="85"/>
  <c r="Y48" i="85"/>
  <c r="Y33" i="61" s="1"/>
  <c r="AP46" i="85"/>
  <c r="AP48" i="85"/>
  <c r="AP33" i="61" s="1"/>
  <c r="W46" i="85"/>
  <c r="W48" i="85"/>
  <c r="W33" i="61" s="1"/>
  <c r="M48" i="85"/>
  <c r="M33" i="61" s="1"/>
  <c r="M46" i="85"/>
  <c r="F48" i="85"/>
  <c r="F33" i="61" s="1"/>
  <c r="F46" i="85"/>
  <c r="AI46" i="85"/>
  <c r="AI48" i="85"/>
  <c r="AI33" i="61" s="1"/>
  <c r="E46" i="85"/>
  <c r="E48" i="85"/>
  <c r="E33" i="61" s="1"/>
  <c r="AM46" i="85"/>
  <c r="AM48" i="85"/>
  <c r="AM33" i="61" s="1"/>
  <c r="AT46" i="85"/>
  <c r="AT48" i="85"/>
  <c r="AT33" i="61" s="1"/>
  <c r="P46" i="85"/>
  <c r="P48" i="85"/>
  <c r="P33" i="61" s="1"/>
  <c r="AL48" i="85"/>
  <c r="AL33" i="61" s="1"/>
  <c r="AL46" i="85"/>
  <c r="O48" i="85"/>
  <c r="O33" i="61" s="1"/>
  <c r="O46" i="85"/>
  <c r="AO48" i="85"/>
  <c r="AO33" i="61" s="1"/>
  <c r="AO46" i="85"/>
  <c r="AU46" i="85"/>
  <c r="AU48" i="85"/>
  <c r="AU33" i="61" s="1"/>
  <c r="AC22" i="69"/>
  <c r="AC25" i="69" s="1"/>
  <c r="AC53" i="85"/>
  <c r="AC22" i="84" s="1"/>
  <c r="AC25" i="84" s="1"/>
  <c r="AX46" i="85"/>
  <c r="AX48" i="85"/>
  <c r="AX33" i="61" s="1"/>
  <c r="AB46" i="85"/>
  <c r="AB48" i="85"/>
  <c r="AB33" i="61" s="1"/>
  <c r="V48" i="85"/>
  <c r="V33" i="61" s="1"/>
  <c r="V46" i="85"/>
  <c r="AR48" i="85"/>
  <c r="AR33" i="61" s="1"/>
  <c r="AR46" i="85"/>
  <c r="AV46" i="85"/>
  <c r="Z46" i="85"/>
  <c r="Z48" i="85"/>
  <c r="Z33" i="61" s="1"/>
  <c r="N48" i="85"/>
  <c r="N33" i="61" s="1"/>
  <c r="N46" i="85"/>
  <c r="S22" i="69"/>
  <c r="S25" i="69" s="1"/>
  <c r="S53" i="85"/>
  <c r="S22" i="84" s="1"/>
  <c r="S25" i="84" s="1"/>
  <c r="AC46" i="85"/>
  <c r="AA46" i="85"/>
  <c r="AA48" i="85"/>
  <c r="AA33" i="61" s="1"/>
  <c r="H48" i="85"/>
  <c r="H33" i="61" s="1"/>
  <c r="H46" i="85"/>
  <c r="S46" i="85"/>
  <c r="X48" i="85"/>
  <c r="X33" i="61" s="1"/>
  <c r="X46" i="85"/>
  <c r="AJ48" i="85"/>
  <c r="AJ33" i="61" s="1"/>
  <c r="AJ46" i="85"/>
  <c r="AE48" i="85"/>
  <c r="AE33" i="61" s="1"/>
  <c r="AE46" i="85"/>
  <c r="Q48" i="85"/>
  <c r="Q33" i="61" s="1"/>
  <c r="Q46" i="85"/>
  <c r="AG48" i="85"/>
  <c r="AG33" i="61" s="1"/>
  <c r="AG46" i="85"/>
  <c r="L48" i="85"/>
  <c r="L33" i="61" s="1"/>
  <c r="L46" i="85"/>
  <c r="G48" i="85"/>
  <c r="G33" i="61" s="1"/>
  <c r="G46" i="85"/>
  <c r="AS48" i="85"/>
  <c r="AS33" i="61" s="1"/>
  <c r="AS46" i="85"/>
  <c r="AH46" i="85"/>
  <c r="AH48" i="85"/>
  <c r="AH33" i="61" s="1"/>
  <c r="J46" i="85"/>
  <c r="J48" i="85"/>
  <c r="J33" i="61" s="1"/>
  <c r="AF48" i="85"/>
  <c r="AF33" i="61" s="1"/>
  <c r="AF46" i="85"/>
  <c r="I37" i="61" l="1"/>
  <c r="I41" i="61" s="1"/>
  <c r="I45" i="61" s="1"/>
  <c r="I38" i="61"/>
  <c r="I42" i="61" s="1"/>
  <c r="I46" i="61" s="1"/>
  <c r="I36" i="61"/>
  <c r="I40" i="61" s="1"/>
  <c r="I44" i="61" s="1"/>
  <c r="I47" i="61" s="1"/>
  <c r="I24" i="87" s="1"/>
  <c r="I36" i="87" s="1"/>
  <c r="P37" i="61"/>
  <c r="P41" i="61" s="1"/>
  <c r="P45" i="61" s="1"/>
  <c r="P36" i="61"/>
  <c r="P40" i="61" s="1"/>
  <c r="P44" i="61" s="1"/>
  <c r="P38" i="61"/>
  <c r="P42" i="61" s="1"/>
  <c r="P46" i="61" s="1"/>
  <c r="T37" i="61"/>
  <c r="T41" i="61" s="1"/>
  <c r="T45" i="61" s="1"/>
  <c r="T38" i="61"/>
  <c r="T42" i="61" s="1"/>
  <c r="T46" i="61" s="1"/>
  <c r="T36" i="61"/>
  <c r="T40" i="61" s="1"/>
  <c r="T44" i="61" s="1"/>
  <c r="AC25" i="71"/>
  <c r="AC26" i="71" s="1"/>
  <c r="AC19" i="79"/>
  <c r="G36" i="61"/>
  <c r="G40" i="61" s="1"/>
  <c r="G44" i="61" s="1"/>
  <c r="G38" i="61"/>
  <c r="G42" i="61" s="1"/>
  <c r="G46" i="61" s="1"/>
  <c r="G37" i="61"/>
  <c r="G41" i="61" s="1"/>
  <c r="G45" i="61" s="1"/>
  <c r="Z38" i="61"/>
  <c r="Z42" i="61" s="1"/>
  <c r="Z46" i="61" s="1"/>
  <c r="Z36" i="61"/>
  <c r="Z40" i="61" s="1"/>
  <c r="Z44" i="61" s="1"/>
  <c r="Z37" i="61"/>
  <c r="Z41" i="61" s="1"/>
  <c r="Z45" i="61" s="1"/>
  <c r="Y36" i="61"/>
  <c r="Y40" i="61" s="1"/>
  <c r="Y44" i="61" s="1"/>
  <c r="Y37" i="61"/>
  <c r="Y41" i="61" s="1"/>
  <c r="Y45" i="61" s="1"/>
  <c r="Y38" i="61"/>
  <c r="Y42" i="61" s="1"/>
  <c r="Y46" i="61" s="1"/>
  <c r="L38" i="61"/>
  <c r="L42" i="61" s="1"/>
  <c r="L46" i="61" s="1"/>
  <c r="L37" i="61"/>
  <c r="L41" i="61" s="1"/>
  <c r="L45" i="61" s="1"/>
  <c r="L36" i="61"/>
  <c r="L40" i="61" s="1"/>
  <c r="L44" i="61" s="1"/>
  <c r="AS36" i="61"/>
  <c r="AS40" i="61" s="1"/>
  <c r="AS44" i="61" s="1"/>
  <c r="AS37" i="61"/>
  <c r="AS41" i="61" s="1"/>
  <c r="AS45" i="61" s="1"/>
  <c r="AS38" i="61"/>
  <c r="AS42" i="61" s="1"/>
  <c r="AS46" i="61" s="1"/>
  <c r="AT36" i="61"/>
  <c r="AT40" i="61" s="1"/>
  <c r="AT44" i="61" s="1"/>
  <c r="AT38" i="61"/>
  <c r="AT42" i="61" s="1"/>
  <c r="AT46" i="61" s="1"/>
  <c r="AT37" i="61"/>
  <c r="AT41" i="61" s="1"/>
  <c r="AT45" i="61" s="1"/>
  <c r="AL37" i="61"/>
  <c r="AL41" i="61" s="1"/>
  <c r="AL45" i="61" s="1"/>
  <c r="AL36" i="61"/>
  <c r="AL40" i="61" s="1"/>
  <c r="AL44" i="61" s="1"/>
  <c r="AL38" i="61"/>
  <c r="AL42" i="61" s="1"/>
  <c r="AL46" i="61" s="1"/>
  <c r="N38" i="61"/>
  <c r="N42" i="61" s="1"/>
  <c r="N46" i="61" s="1"/>
  <c r="N37" i="61"/>
  <c r="N41" i="61" s="1"/>
  <c r="N45" i="61" s="1"/>
  <c r="N36" i="61"/>
  <c r="N40" i="61" s="1"/>
  <c r="N44" i="61" s="1"/>
  <c r="E36" i="61"/>
  <c r="E40" i="61" s="1"/>
  <c r="E44" i="61" s="1"/>
  <c r="E38" i="61"/>
  <c r="E42" i="61" s="1"/>
  <c r="E46" i="61" s="1"/>
  <c r="E37" i="61"/>
  <c r="E41" i="61" s="1"/>
  <c r="E45" i="61" s="1"/>
  <c r="AQ36" i="61"/>
  <c r="AQ40" i="61" s="1"/>
  <c r="AQ44" i="61" s="1"/>
  <c r="AQ37" i="61"/>
  <c r="AQ41" i="61" s="1"/>
  <c r="AQ45" i="61" s="1"/>
  <c r="AQ38" i="61"/>
  <c r="AQ42" i="61" s="1"/>
  <c r="AQ46" i="61" s="1"/>
  <c r="K38" i="61"/>
  <c r="K42" i="61" s="1"/>
  <c r="K46" i="61" s="1"/>
  <c r="K37" i="61"/>
  <c r="K41" i="61" s="1"/>
  <c r="K45" i="61" s="1"/>
  <c r="K36" i="61"/>
  <c r="K40" i="61" s="1"/>
  <c r="K44" i="61" s="1"/>
  <c r="AN36" i="61"/>
  <c r="AN40" i="61" s="1"/>
  <c r="AN44" i="61" s="1"/>
  <c r="AN38" i="61"/>
  <c r="AN42" i="61" s="1"/>
  <c r="AN46" i="61" s="1"/>
  <c r="AN37" i="61"/>
  <c r="AN41" i="61" s="1"/>
  <c r="AN45" i="61" s="1"/>
  <c r="Q36" i="61"/>
  <c r="Q40" i="61" s="1"/>
  <c r="Q44" i="61" s="1"/>
  <c r="Q38" i="61"/>
  <c r="Q42" i="61" s="1"/>
  <c r="Q46" i="61" s="1"/>
  <c r="Q37" i="61"/>
  <c r="Q41" i="61" s="1"/>
  <c r="Q45" i="61" s="1"/>
  <c r="V36" i="61"/>
  <c r="V40" i="61" s="1"/>
  <c r="V44" i="61" s="1"/>
  <c r="V37" i="61"/>
  <c r="V41" i="61" s="1"/>
  <c r="V45" i="61" s="1"/>
  <c r="V38" i="61"/>
  <c r="V42" i="61" s="1"/>
  <c r="V46" i="61" s="1"/>
  <c r="AV25" i="71"/>
  <c r="AV26" i="71" s="1"/>
  <c r="AV19" i="79"/>
  <c r="AE36" i="61"/>
  <c r="AE40" i="61" s="1"/>
  <c r="AE44" i="61" s="1"/>
  <c r="AE37" i="61"/>
  <c r="AE41" i="61" s="1"/>
  <c r="AE45" i="61" s="1"/>
  <c r="AE38" i="61"/>
  <c r="AE42" i="61" s="1"/>
  <c r="AE46" i="61" s="1"/>
  <c r="AW37" i="61"/>
  <c r="AW41" i="61" s="1"/>
  <c r="AW45" i="61" s="1"/>
  <c r="AW38" i="61"/>
  <c r="AW42" i="61" s="1"/>
  <c r="AW46" i="61" s="1"/>
  <c r="AW36" i="61"/>
  <c r="AW40" i="61" s="1"/>
  <c r="AW44" i="61" s="1"/>
  <c r="O36" i="61"/>
  <c r="O40" i="61" s="1"/>
  <c r="O44" i="61" s="1"/>
  <c r="O37" i="61"/>
  <c r="O41" i="61" s="1"/>
  <c r="O45" i="61" s="1"/>
  <c r="O38" i="61"/>
  <c r="O42" i="61" s="1"/>
  <c r="O46" i="61" s="1"/>
  <c r="AD36" i="61"/>
  <c r="AD40" i="61" s="1"/>
  <c r="AD44" i="61" s="1"/>
  <c r="AD37" i="61"/>
  <c r="AD41" i="61" s="1"/>
  <c r="AD45" i="61" s="1"/>
  <c r="AD38" i="61"/>
  <c r="AD42" i="61" s="1"/>
  <c r="AD46" i="61" s="1"/>
  <c r="AB36" i="61"/>
  <c r="AB40" i="61" s="1"/>
  <c r="AB44" i="61" s="1"/>
  <c r="AB37" i="61"/>
  <c r="AB41" i="61" s="1"/>
  <c r="AB45" i="61" s="1"/>
  <c r="AB38" i="61"/>
  <c r="AB42" i="61" s="1"/>
  <c r="AB46" i="61" s="1"/>
  <c r="AJ38" i="61"/>
  <c r="AJ42" i="61" s="1"/>
  <c r="AJ46" i="61" s="1"/>
  <c r="AJ37" i="61"/>
  <c r="AJ41" i="61" s="1"/>
  <c r="AJ45" i="61" s="1"/>
  <c r="AJ36" i="61"/>
  <c r="AJ40" i="61" s="1"/>
  <c r="AJ44" i="61" s="1"/>
  <c r="AX38" i="61"/>
  <c r="AX42" i="61" s="1"/>
  <c r="AX46" i="61" s="1"/>
  <c r="AX37" i="61"/>
  <c r="AX41" i="61" s="1"/>
  <c r="AX45" i="61" s="1"/>
  <c r="AX36" i="61"/>
  <c r="AX40" i="61" s="1"/>
  <c r="AX44" i="61" s="1"/>
  <c r="F36" i="61"/>
  <c r="F40" i="61" s="1"/>
  <c r="F44" i="61" s="1"/>
  <c r="F38" i="61"/>
  <c r="F42" i="61" s="1"/>
  <c r="F46" i="61" s="1"/>
  <c r="F37" i="61"/>
  <c r="F41" i="61" s="1"/>
  <c r="F45" i="61" s="1"/>
  <c r="U36" i="61"/>
  <c r="U40" i="61" s="1"/>
  <c r="U44" i="61" s="1"/>
  <c r="U37" i="61"/>
  <c r="U41" i="61" s="1"/>
  <c r="U45" i="61" s="1"/>
  <c r="U38" i="61"/>
  <c r="U42" i="61" s="1"/>
  <c r="U46" i="61" s="1"/>
  <c r="S47" i="61"/>
  <c r="S24" i="87" s="1"/>
  <c r="S36" i="87" s="1"/>
  <c r="AG38" i="61"/>
  <c r="AG42" i="61" s="1"/>
  <c r="AG46" i="61" s="1"/>
  <c r="AG36" i="61"/>
  <c r="AG40" i="61" s="1"/>
  <c r="AG44" i="61" s="1"/>
  <c r="AG37" i="61"/>
  <c r="AG41" i="61" s="1"/>
  <c r="AG45" i="61" s="1"/>
  <c r="AC47" i="61"/>
  <c r="AC24" i="87" s="1"/>
  <c r="AC36" i="87" s="1"/>
  <c r="AM36" i="61"/>
  <c r="AM40" i="61" s="1"/>
  <c r="AM44" i="61" s="1"/>
  <c r="AM47" i="61" s="1"/>
  <c r="AM24" i="87" s="1"/>
  <c r="AM36" i="87" s="1"/>
  <c r="AM38" i="61"/>
  <c r="AM42" i="61" s="1"/>
  <c r="AM46" i="61" s="1"/>
  <c r="AM37" i="61"/>
  <c r="AM41" i="61" s="1"/>
  <c r="AM45" i="61" s="1"/>
  <c r="AR36" i="61"/>
  <c r="AR40" i="61" s="1"/>
  <c r="AR44" i="61" s="1"/>
  <c r="AR37" i="61"/>
  <c r="AR41" i="61" s="1"/>
  <c r="AR45" i="61" s="1"/>
  <c r="AR38" i="61"/>
  <c r="AR42" i="61" s="1"/>
  <c r="AR46" i="61" s="1"/>
  <c r="R36" i="61"/>
  <c r="R40" i="61" s="1"/>
  <c r="R44" i="61" s="1"/>
  <c r="R38" i="61"/>
  <c r="R42" i="61" s="1"/>
  <c r="R46" i="61" s="1"/>
  <c r="R37" i="61"/>
  <c r="R41" i="61" s="1"/>
  <c r="R45" i="61" s="1"/>
  <c r="X36" i="61"/>
  <c r="X40" i="61" s="1"/>
  <c r="X44" i="61" s="1"/>
  <c r="X38" i="61"/>
  <c r="X42" i="61" s="1"/>
  <c r="X46" i="61" s="1"/>
  <c r="X37" i="61"/>
  <c r="X41" i="61" s="1"/>
  <c r="X45" i="61" s="1"/>
  <c r="AF37" i="61"/>
  <c r="AF41" i="61" s="1"/>
  <c r="AF45" i="61" s="1"/>
  <c r="AF36" i="61"/>
  <c r="AF40" i="61" s="1"/>
  <c r="AF44" i="61" s="1"/>
  <c r="AF38" i="61"/>
  <c r="AF42" i="61" s="1"/>
  <c r="AF46" i="61" s="1"/>
  <c r="AU36" i="61"/>
  <c r="AU40" i="61" s="1"/>
  <c r="AU44" i="61" s="1"/>
  <c r="AU38" i="61"/>
  <c r="AU42" i="61" s="1"/>
  <c r="AU46" i="61" s="1"/>
  <c r="AU37" i="61"/>
  <c r="AU41" i="61" s="1"/>
  <c r="AU45" i="61" s="1"/>
  <c r="S25" i="71"/>
  <c r="S26" i="71" s="1"/>
  <c r="S19" i="79"/>
  <c r="J37" i="61"/>
  <c r="J41" i="61" s="1"/>
  <c r="J45" i="61" s="1"/>
  <c r="J38" i="61"/>
  <c r="J42" i="61" s="1"/>
  <c r="J46" i="61" s="1"/>
  <c r="J36" i="61"/>
  <c r="J40" i="61" s="1"/>
  <c r="J44" i="61" s="1"/>
  <c r="H38" i="61"/>
  <c r="H42" i="61" s="1"/>
  <c r="H46" i="61" s="1"/>
  <c r="H36" i="61"/>
  <c r="H40" i="61" s="1"/>
  <c r="H44" i="61" s="1"/>
  <c r="H37" i="61"/>
  <c r="H41" i="61" s="1"/>
  <c r="H45" i="61" s="1"/>
  <c r="AV47" i="61"/>
  <c r="AI37" i="61"/>
  <c r="AI41" i="61" s="1"/>
  <c r="AI45" i="61" s="1"/>
  <c r="AI38" i="61"/>
  <c r="AI42" i="61" s="1"/>
  <c r="AI46" i="61" s="1"/>
  <c r="AI36" i="61"/>
  <c r="AI40" i="61" s="1"/>
  <c r="AI44" i="61" s="1"/>
  <c r="M37" i="61"/>
  <c r="M41" i="61" s="1"/>
  <c r="M45" i="61" s="1"/>
  <c r="M38" i="61"/>
  <c r="M42" i="61" s="1"/>
  <c r="M46" i="61" s="1"/>
  <c r="M36" i="61"/>
  <c r="M40" i="61" s="1"/>
  <c r="M44" i="61" s="1"/>
  <c r="W36" i="61"/>
  <c r="W40" i="61" s="1"/>
  <c r="W44" i="61" s="1"/>
  <c r="W37" i="61"/>
  <c r="W41" i="61" s="1"/>
  <c r="W45" i="61" s="1"/>
  <c r="W38" i="61"/>
  <c r="W42" i="61" s="1"/>
  <c r="W46" i="61" s="1"/>
  <c r="AA36" i="61"/>
  <c r="AA40" i="61" s="1"/>
  <c r="AA44" i="61" s="1"/>
  <c r="AA37" i="61"/>
  <c r="AA41" i="61" s="1"/>
  <c r="AA45" i="61" s="1"/>
  <c r="AA38" i="61"/>
  <c r="AA42" i="61" s="1"/>
  <c r="AA46" i="61" s="1"/>
  <c r="AP37" i="61"/>
  <c r="AP41" i="61" s="1"/>
  <c r="AP45" i="61" s="1"/>
  <c r="AP38" i="61"/>
  <c r="AP42" i="61" s="1"/>
  <c r="AP46" i="61" s="1"/>
  <c r="AP36" i="61"/>
  <c r="AP40" i="61" s="1"/>
  <c r="AP44" i="61" s="1"/>
  <c r="D38" i="61"/>
  <c r="D42" i="61" s="1"/>
  <c r="D36" i="61"/>
  <c r="D40" i="61" s="1"/>
  <c r="D37" i="61"/>
  <c r="D41" i="61" s="1"/>
  <c r="AH38" i="61"/>
  <c r="AH42" i="61" s="1"/>
  <c r="AH46" i="61" s="1"/>
  <c r="AH36" i="61"/>
  <c r="AH40" i="61" s="1"/>
  <c r="AH44" i="61" s="1"/>
  <c r="AH37" i="61"/>
  <c r="AH41" i="61" s="1"/>
  <c r="AH45" i="61" s="1"/>
  <c r="AO37" i="61"/>
  <c r="AO41" i="61" s="1"/>
  <c r="AO45" i="61" s="1"/>
  <c r="AO38" i="61"/>
  <c r="AO42" i="61" s="1"/>
  <c r="AO46" i="61" s="1"/>
  <c r="AO36" i="61"/>
  <c r="AO40" i="61" s="1"/>
  <c r="AO44" i="61" s="1"/>
  <c r="AK36" i="61"/>
  <c r="AK40" i="61" s="1"/>
  <c r="AK44" i="61" s="1"/>
  <c r="AK37" i="61"/>
  <c r="AK41" i="61" s="1"/>
  <c r="AK45" i="61" s="1"/>
  <c r="AK38" i="61"/>
  <c r="AK42" i="61" s="1"/>
  <c r="AK46" i="61" s="1"/>
  <c r="AJ21" i="69"/>
  <c r="AJ52" i="85"/>
  <c r="AJ50" i="85"/>
  <c r="S24" i="69"/>
  <c r="S27" i="69"/>
  <c r="S20" i="87" s="1"/>
  <c r="AH21" i="69"/>
  <c r="AH52" i="85"/>
  <c r="AH50" i="85"/>
  <c r="AK21" i="69"/>
  <c r="AK52" i="85"/>
  <c r="AK50" i="85"/>
  <c r="U21" i="69"/>
  <c r="U52" i="85"/>
  <c r="U50" i="85"/>
  <c r="M21" i="69"/>
  <c r="M50" i="85"/>
  <c r="M52" i="85"/>
  <c r="D21" i="69"/>
  <c r="D52" i="85"/>
  <c r="D50" i="85"/>
  <c r="AX50" i="85"/>
  <c r="AX52" i="85"/>
  <c r="AX21" i="69"/>
  <c r="X50" i="85"/>
  <c r="X52" i="85"/>
  <c r="X21" i="69"/>
  <c r="W50" i="85"/>
  <c r="W21" i="69"/>
  <c r="W52" i="85"/>
  <c r="O21" i="69"/>
  <c r="O52" i="85"/>
  <c r="O50" i="85"/>
  <c r="AU50" i="85"/>
  <c r="AU21" i="69"/>
  <c r="AU52" i="85"/>
  <c r="H21" i="69"/>
  <c r="H50" i="85"/>
  <c r="H52" i="85"/>
  <c r="AA52" i="85"/>
  <c r="AA50" i="85"/>
  <c r="AA21" i="69"/>
  <c r="I50" i="85"/>
  <c r="I21" i="69"/>
  <c r="I52" i="85"/>
  <c r="F52" i="85"/>
  <c r="F21" i="69"/>
  <c r="F50" i="85"/>
  <c r="S21" i="84"/>
  <c r="S24" i="84" s="1"/>
  <c r="S27" i="84" s="1"/>
  <c r="S21" i="87" s="1"/>
  <c r="S34" i="87" s="1"/>
  <c r="S54" i="85"/>
  <c r="AP50" i="85"/>
  <c r="AP21" i="69"/>
  <c r="AP52" i="85"/>
  <c r="AD52" i="85"/>
  <c r="AD21" i="69"/>
  <c r="AD50" i="85"/>
  <c r="G52" i="85"/>
  <c r="G21" i="69"/>
  <c r="G50" i="85"/>
  <c r="P21" i="69"/>
  <c r="P52" i="85"/>
  <c r="P50" i="85"/>
  <c r="Z50" i="85"/>
  <c r="Z52" i="85"/>
  <c r="Z21" i="69"/>
  <c r="AC54" i="85"/>
  <c r="AC21" i="84"/>
  <c r="AC24" i="84" s="1"/>
  <c r="AC27" i="84" s="1"/>
  <c r="AC21" i="87" s="1"/>
  <c r="AC34" i="87" s="1"/>
  <c r="K21" i="69"/>
  <c r="K52" i="85"/>
  <c r="K50" i="85"/>
  <c r="AG52" i="85"/>
  <c r="AG21" i="69"/>
  <c r="AG50" i="85"/>
  <c r="AM21" i="69"/>
  <c r="AM50" i="85"/>
  <c r="AM52" i="85"/>
  <c r="AN21" i="69"/>
  <c r="AN50" i="85"/>
  <c r="AN52" i="85"/>
  <c r="E52" i="85"/>
  <c r="E21" i="69"/>
  <c r="E50" i="85"/>
  <c r="V50" i="85"/>
  <c r="V21" i="69"/>
  <c r="V52" i="85"/>
  <c r="AF50" i="85"/>
  <c r="AF52" i="85"/>
  <c r="AF21" i="69"/>
  <c r="J50" i="85"/>
  <c r="J21" i="69"/>
  <c r="J52" i="85"/>
  <c r="AO50" i="85"/>
  <c r="AO21" i="69"/>
  <c r="AO52" i="85"/>
  <c r="Y50" i="85"/>
  <c r="Y52" i="85"/>
  <c r="Y21" i="69"/>
  <c r="AS50" i="85"/>
  <c r="AS21" i="69"/>
  <c r="AS52" i="85"/>
  <c r="AL21" i="69"/>
  <c r="AL52" i="85"/>
  <c r="AL50" i="85"/>
  <c r="AC24" i="69"/>
  <c r="AC27" i="69"/>
  <c r="AC20" i="87" s="1"/>
  <c r="N50" i="85"/>
  <c r="N21" i="69"/>
  <c r="N52" i="85"/>
  <c r="T50" i="85"/>
  <c r="T21" i="69"/>
  <c r="T52" i="85"/>
  <c r="L21" i="69"/>
  <c r="L50" i="85"/>
  <c r="L52" i="85"/>
  <c r="AT50" i="85"/>
  <c r="AT21" i="69"/>
  <c r="AT52" i="85"/>
  <c r="AV27" i="69"/>
  <c r="AV24" i="69"/>
  <c r="AV54" i="85"/>
  <c r="AV21" i="84"/>
  <c r="AV24" i="84" s="1"/>
  <c r="AV27" i="84" s="1"/>
  <c r="AR50" i="85"/>
  <c r="AR21" i="69"/>
  <c r="AR52" i="85"/>
  <c r="R52" i="85"/>
  <c r="R21" i="69"/>
  <c r="R50" i="85"/>
  <c r="Q52" i="85"/>
  <c r="Q21" i="69"/>
  <c r="Q50" i="85"/>
  <c r="AQ50" i="85"/>
  <c r="AQ21" i="69"/>
  <c r="AQ52" i="85"/>
  <c r="AE52" i="85"/>
  <c r="AE50" i="85"/>
  <c r="AE21" i="69"/>
  <c r="AB52" i="85"/>
  <c r="AB50" i="85"/>
  <c r="AB21" i="69"/>
  <c r="AI21" i="69"/>
  <c r="AI52" i="85"/>
  <c r="AI50" i="85"/>
  <c r="AW52" i="85"/>
  <c r="AW50" i="85"/>
  <c r="AW21" i="69"/>
  <c r="AG47" i="61" l="1"/>
  <c r="AG24" i="87" s="1"/>
  <c r="AG36" i="87" s="1"/>
  <c r="P47" i="61"/>
  <c r="P24" i="87" s="1"/>
  <c r="P36" i="87" s="1"/>
  <c r="K47" i="61"/>
  <c r="K24" i="87" s="1"/>
  <c r="K36" i="87" s="1"/>
  <c r="L47" i="61"/>
  <c r="L24" i="87" s="1"/>
  <c r="L36" i="87" s="1"/>
  <c r="Z47" i="61"/>
  <c r="Z24" i="87" s="1"/>
  <c r="Z36" i="87" s="1"/>
  <c r="X47" i="61"/>
  <c r="X24" i="87" s="1"/>
  <c r="X36" i="87" s="1"/>
  <c r="AL47" i="61"/>
  <c r="AL24" i="87" s="1"/>
  <c r="AL36" i="87" s="1"/>
  <c r="G47" i="61"/>
  <c r="G24" i="87" s="1"/>
  <c r="G36" i="87" s="1"/>
  <c r="AI47" i="61"/>
  <c r="AI24" i="87" s="1"/>
  <c r="AI36" i="87" s="1"/>
  <c r="AJ47" i="61"/>
  <c r="AJ24" i="87" s="1"/>
  <c r="AJ36" i="87" s="1"/>
  <c r="D53" i="61"/>
  <c r="D57" i="61" s="1"/>
  <c r="D45" i="61"/>
  <c r="D56" i="61"/>
  <c r="D44" i="61"/>
  <c r="AS25" i="71"/>
  <c r="AS26" i="71" s="1"/>
  <c r="AS19" i="79"/>
  <c r="Y47" i="61"/>
  <c r="Y24" i="87" s="1"/>
  <c r="Y36" i="87" s="1"/>
  <c r="J47" i="61"/>
  <c r="J24" i="87" s="1"/>
  <c r="J36" i="87" s="1"/>
  <c r="AP47" i="61"/>
  <c r="S30" i="71"/>
  <c r="S34" i="71" s="1"/>
  <c r="S28" i="71"/>
  <c r="S29" i="71"/>
  <c r="S33" i="71" s="1"/>
  <c r="S31" i="71"/>
  <c r="S35" i="71" s="1"/>
  <c r="AM19" i="79"/>
  <c r="AM25" i="71"/>
  <c r="AM26" i="71" s="1"/>
  <c r="AR19" i="79"/>
  <c r="AR25" i="71"/>
  <c r="AR26" i="71" s="1"/>
  <c r="AN19" i="79"/>
  <c r="AN25" i="71"/>
  <c r="AN26" i="71" s="1"/>
  <c r="AD25" i="71"/>
  <c r="AD26" i="71" s="1"/>
  <c r="AD19" i="79"/>
  <c r="AU25" i="71"/>
  <c r="AU26" i="71" s="1"/>
  <c r="AU19" i="79"/>
  <c r="AK19" i="79"/>
  <c r="AK25" i="71"/>
  <c r="AK26" i="71" s="1"/>
  <c r="D46" i="61"/>
  <c r="D54" i="61"/>
  <c r="D58" i="61" s="1"/>
  <c r="O47" i="61"/>
  <c r="O24" i="87" s="1"/>
  <c r="O36" i="87" s="1"/>
  <c r="AP25" i="71"/>
  <c r="AP26" i="71" s="1"/>
  <c r="AP19" i="79"/>
  <c r="AU47" i="61"/>
  <c r="U47" i="61"/>
  <c r="U24" i="87" s="1"/>
  <c r="U36" i="87" s="1"/>
  <c r="AW47" i="61"/>
  <c r="AQ47" i="61"/>
  <c r="AG25" i="71"/>
  <c r="AG26" i="71" s="1"/>
  <c r="AG19" i="79"/>
  <c r="W25" i="71"/>
  <c r="W26" i="71" s="1"/>
  <c r="W19" i="79"/>
  <c r="S33" i="87"/>
  <c r="AA47" i="61"/>
  <c r="AA24" i="87" s="1"/>
  <c r="AA36" i="87" s="1"/>
  <c r="E47" i="61"/>
  <c r="E24" i="87" s="1"/>
  <c r="E36" i="87" s="1"/>
  <c r="AB25" i="71"/>
  <c r="AB26" i="71" s="1"/>
  <c r="AB19" i="79"/>
  <c r="AT25" i="71"/>
  <c r="AT26" i="71" s="1"/>
  <c r="AT19" i="79"/>
  <c r="AF47" i="61"/>
  <c r="AF24" i="87" s="1"/>
  <c r="AF36" i="87" s="1"/>
  <c r="AE47" i="61"/>
  <c r="AE24" i="87" s="1"/>
  <c r="AE36" i="87" s="1"/>
  <c r="N47" i="61"/>
  <c r="N24" i="87" s="1"/>
  <c r="N36" i="87" s="1"/>
  <c r="AD47" i="61"/>
  <c r="AD24" i="87" s="1"/>
  <c r="AD36" i="87" s="1"/>
  <c r="AI19" i="79"/>
  <c r="AI25" i="71"/>
  <c r="AI26" i="71" s="1"/>
  <c r="AV22" i="79"/>
  <c r="AV21" i="79"/>
  <c r="AC22" i="79"/>
  <c r="AC21" i="79"/>
  <c r="S22" i="79"/>
  <c r="S21" i="79"/>
  <c r="AJ19" i="79"/>
  <c r="AJ25" i="71"/>
  <c r="AJ26" i="71" s="1"/>
  <c r="AE25" i="71"/>
  <c r="AE26" i="71" s="1"/>
  <c r="AE19" i="79"/>
  <c r="L25" i="71"/>
  <c r="L26" i="71" s="1"/>
  <c r="L19" i="79"/>
  <c r="X25" i="71"/>
  <c r="X26" i="71" s="1"/>
  <c r="X19" i="79"/>
  <c r="W47" i="61"/>
  <c r="W24" i="87" s="1"/>
  <c r="W36" i="87" s="1"/>
  <c r="F47" i="61"/>
  <c r="F24" i="87" s="1"/>
  <c r="F36" i="87" s="1"/>
  <c r="M47" i="61"/>
  <c r="M24" i="87" s="1"/>
  <c r="M36" i="87" s="1"/>
  <c r="AX47" i="61"/>
  <c r="AV29" i="71"/>
  <c r="AV33" i="71" s="1"/>
  <c r="AV28" i="71"/>
  <c r="AV30" i="71"/>
  <c r="AV34" i="71" s="1"/>
  <c r="AV31" i="71"/>
  <c r="AV35" i="71" s="1"/>
  <c r="AC28" i="71"/>
  <c r="AC30" i="71"/>
  <c r="AC34" i="71" s="1"/>
  <c r="AC29" i="71"/>
  <c r="AC33" i="71" s="1"/>
  <c r="AC36" i="71" s="1"/>
  <c r="AC22" i="87" s="1"/>
  <c r="AC35" i="87" s="1"/>
  <c r="AC31" i="71"/>
  <c r="AC35" i="71" s="1"/>
  <c r="AH19" i="79"/>
  <c r="AH25" i="71"/>
  <c r="AH26" i="71" s="1"/>
  <c r="F19" i="79"/>
  <c r="F25" i="71"/>
  <c r="F26" i="71" s="1"/>
  <c r="T25" i="71"/>
  <c r="T26" i="71" s="1"/>
  <c r="T19" i="79"/>
  <c r="T47" i="61"/>
  <c r="T24" i="87" s="1"/>
  <c r="T36" i="87" s="1"/>
  <c r="AW25" i="71"/>
  <c r="AW26" i="71" s="1"/>
  <c r="AW19" i="79"/>
  <c r="V47" i="61"/>
  <c r="V24" i="87" s="1"/>
  <c r="V36" i="87" s="1"/>
  <c r="R47" i="61"/>
  <c r="R24" i="87" s="1"/>
  <c r="R36" i="87" s="1"/>
  <c r="AX25" i="71"/>
  <c r="AX26" i="71" s="1"/>
  <c r="AX19" i="79"/>
  <c r="N25" i="71"/>
  <c r="N26" i="71" s="1"/>
  <c r="N19" i="79"/>
  <c r="P19" i="79"/>
  <c r="P25" i="71"/>
  <c r="P26" i="71" s="1"/>
  <c r="AO47" i="61"/>
  <c r="Q47" i="61"/>
  <c r="Q24" i="87" s="1"/>
  <c r="Q36" i="87" s="1"/>
  <c r="AC33" i="87"/>
  <c r="V19" i="79"/>
  <c r="V25" i="71"/>
  <c r="V26" i="71" s="1"/>
  <c r="M25" i="71"/>
  <c r="M26" i="71" s="1"/>
  <c r="M19" i="79"/>
  <c r="AR47" i="61"/>
  <c r="H25" i="71"/>
  <c r="H26" i="71" s="1"/>
  <c r="H19" i="79"/>
  <c r="AH47" i="61"/>
  <c r="AH24" i="87" s="1"/>
  <c r="AH36" i="87" s="1"/>
  <c r="H47" i="61"/>
  <c r="H24" i="87" s="1"/>
  <c r="H36" i="87" s="1"/>
  <c r="AB47" i="61"/>
  <c r="AB24" i="87" s="1"/>
  <c r="AB36" i="87" s="1"/>
  <c r="AS47" i="61"/>
  <c r="O19" i="79"/>
  <c r="O25" i="71"/>
  <c r="O26" i="71" s="1"/>
  <c r="Y25" i="71"/>
  <c r="Y26" i="71" s="1"/>
  <c r="Y19" i="79"/>
  <c r="AO25" i="71"/>
  <c r="AO26" i="71" s="1"/>
  <c r="AO19" i="79"/>
  <c r="K25" i="71"/>
  <c r="K26" i="71" s="1"/>
  <c r="K19" i="79"/>
  <c r="J25" i="71"/>
  <c r="J26" i="71" s="1"/>
  <c r="J19" i="79"/>
  <c r="AQ19" i="79"/>
  <c r="AQ25" i="71"/>
  <c r="AQ26" i="71" s="1"/>
  <c r="I25" i="71"/>
  <c r="I26" i="71" s="1"/>
  <c r="I19" i="79"/>
  <c r="D25" i="71"/>
  <c r="D26" i="71" s="1"/>
  <c r="D19" i="79"/>
  <c r="AK47" i="61"/>
  <c r="AK24" i="87" s="1"/>
  <c r="AK36" i="87" s="1"/>
  <c r="Q19" i="79"/>
  <c r="Q25" i="71"/>
  <c r="Q26" i="71" s="1"/>
  <c r="AF25" i="71"/>
  <c r="AF26" i="71" s="1"/>
  <c r="AF19" i="79"/>
  <c r="Z25" i="71"/>
  <c r="Z26" i="71" s="1"/>
  <c r="Z19" i="79"/>
  <c r="AA25" i="71"/>
  <c r="AA26" i="71" s="1"/>
  <c r="AA19" i="79"/>
  <c r="AT47" i="61"/>
  <c r="R19" i="79"/>
  <c r="R25" i="71"/>
  <c r="R26" i="71" s="1"/>
  <c r="E25" i="71"/>
  <c r="E26" i="71" s="1"/>
  <c r="E19" i="79"/>
  <c r="AL19" i="79"/>
  <c r="AL25" i="71"/>
  <c r="AL26" i="71" s="1"/>
  <c r="G25" i="71"/>
  <c r="G26" i="71" s="1"/>
  <c r="G19" i="79"/>
  <c r="U19" i="79"/>
  <c r="U25" i="71"/>
  <c r="U26" i="71" s="1"/>
  <c r="AN47" i="61"/>
  <c r="AN24" i="87" s="1"/>
  <c r="AN36" i="87" s="1"/>
  <c r="AA24" i="69"/>
  <c r="AA27" i="69"/>
  <c r="AA20" i="87" s="1"/>
  <c r="V21" i="84"/>
  <c r="V24" i="84" s="1"/>
  <c r="V27" i="84" s="1"/>
  <c r="V21" i="87" s="1"/>
  <c r="V34" i="87" s="1"/>
  <c r="V54" i="85"/>
  <c r="AQ27" i="69"/>
  <c r="AQ24" i="69"/>
  <c r="T21" i="84"/>
  <c r="T24" i="84" s="1"/>
  <c r="T27" i="84" s="1"/>
  <c r="T21" i="87" s="1"/>
  <c r="T34" i="87" s="1"/>
  <c r="T54" i="85"/>
  <c r="AX54" i="85"/>
  <c r="AX21" i="84"/>
  <c r="AX24" i="84" s="1"/>
  <c r="AX27" i="84" s="1"/>
  <c r="V24" i="69"/>
  <c r="V27" i="69"/>
  <c r="V20" i="87" s="1"/>
  <c r="H54" i="85"/>
  <c r="H21" i="84"/>
  <c r="H24" i="84" s="1"/>
  <c r="H27" i="84" s="1"/>
  <c r="H21" i="87" s="1"/>
  <c r="H34" i="87" s="1"/>
  <c r="AF27" i="69"/>
  <c r="AF20" i="87" s="1"/>
  <c r="AF24" i="69"/>
  <c r="P21" i="84"/>
  <c r="P24" i="84" s="1"/>
  <c r="P27" i="84" s="1"/>
  <c r="P21" i="87" s="1"/>
  <c r="P34" i="87" s="1"/>
  <c r="P54" i="85"/>
  <c r="AR24" i="69"/>
  <c r="AR27" i="69"/>
  <c r="G54" i="85"/>
  <c r="G21" i="84"/>
  <c r="G24" i="84" s="1"/>
  <c r="G27" i="84" s="1"/>
  <c r="G21" i="87" s="1"/>
  <c r="G34" i="87" s="1"/>
  <c r="AU27" i="69"/>
  <c r="AU24" i="69"/>
  <c r="U24" i="69"/>
  <c r="U27" i="69"/>
  <c r="U20" i="87" s="1"/>
  <c r="I27" i="69"/>
  <c r="I20" i="87" s="1"/>
  <c r="I24" i="69"/>
  <c r="AF54" i="85"/>
  <c r="AF21" i="84"/>
  <c r="AF24" i="84" s="1"/>
  <c r="AF27" i="84" s="1"/>
  <c r="AF21" i="87" s="1"/>
  <c r="AF34" i="87" s="1"/>
  <c r="D21" i="84"/>
  <c r="D54" i="85"/>
  <c r="P24" i="69"/>
  <c r="P27" i="69"/>
  <c r="P20" i="87" s="1"/>
  <c r="AL24" i="69"/>
  <c r="AL27" i="69"/>
  <c r="AL20" i="87" s="1"/>
  <c r="AN21" i="84"/>
  <c r="AN24" i="84" s="1"/>
  <c r="AN27" i="84" s="1"/>
  <c r="AN21" i="87" s="1"/>
  <c r="AN34" i="87" s="1"/>
  <c r="AN54" i="85"/>
  <c r="AS54" i="85"/>
  <c r="AS21" i="84"/>
  <c r="AS24" i="84" s="1"/>
  <c r="AS27" i="84" s="1"/>
  <c r="Q24" i="69"/>
  <c r="Q27" i="69"/>
  <c r="Q20" i="87" s="1"/>
  <c r="AA54" i="85"/>
  <c r="AA21" i="84"/>
  <c r="AA24" i="84" s="1"/>
  <c r="AA27" i="84" s="1"/>
  <c r="AA21" i="87" s="1"/>
  <c r="AA34" i="87" s="1"/>
  <c r="R21" i="84"/>
  <c r="R24" i="84" s="1"/>
  <c r="R27" i="84" s="1"/>
  <c r="R21" i="87" s="1"/>
  <c r="R34" i="87" s="1"/>
  <c r="R54" i="85"/>
  <c r="G24" i="69"/>
  <c r="G27" i="69"/>
  <c r="G20" i="87" s="1"/>
  <c r="AW27" i="69"/>
  <c r="AW24" i="69"/>
  <c r="AW54" i="85"/>
  <c r="AW21" i="84"/>
  <c r="AW24" i="84" s="1"/>
  <c r="AW27" i="84" s="1"/>
  <c r="AS24" i="69"/>
  <c r="AS27" i="69"/>
  <c r="AN27" i="69"/>
  <c r="AN20" i="87" s="1"/>
  <c r="AN24" i="69"/>
  <c r="AD27" i="69"/>
  <c r="AD20" i="87" s="1"/>
  <c r="AD24" i="69"/>
  <c r="AK54" i="85"/>
  <c r="AK21" i="84"/>
  <c r="AK24" i="84" s="1"/>
  <c r="AK27" i="84" s="1"/>
  <c r="AK21" i="87" s="1"/>
  <c r="AK34" i="87" s="1"/>
  <c r="AQ21" i="84"/>
  <c r="AQ24" i="84" s="1"/>
  <c r="AQ27" i="84" s="1"/>
  <c r="AQ54" i="85"/>
  <c r="I54" i="85"/>
  <c r="I21" i="84"/>
  <c r="I24" i="84" s="1"/>
  <c r="I27" i="84" s="1"/>
  <c r="I21" i="87" s="1"/>
  <c r="I34" i="87" s="1"/>
  <c r="T27" i="69"/>
  <c r="T20" i="87" s="1"/>
  <c r="T24" i="69"/>
  <c r="Z27" i="69"/>
  <c r="Z20" i="87" s="1"/>
  <c r="Z24" i="69"/>
  <c r="N54" i="85"/>
  <c r="N21" i="84"/>
  <c r="N24" i="84" s="1"/>
  <c r="N27" i="84" s="1"/>
  <c r="N21" i="87" s="1"/>
  <c r="N34" i="87" s="1"/>
  <c r="Z54" i="85"/>
  <c r="Z21" i="84"/>
  <c r="Z24" i="84" s="1"/>
  <c r="Z27" i="84" s="1"/>
  <c r="Z21" i="87" s="1"/>
  <c r="Z34" i="87" s="1"/>
  <c r="M54" i="85"/>
  <c r="M21" i="84"/>
  <c r="M24" i="84" s="1"/>
  <c r="M27" i="84" s="1"/>
  <c r="M21" i="87" s="1"/>
  <c r="M34" i="87" s="1"/>
  <c r="M24" i="69"/>
  <c r="M27" i="69"/>
  <c r="M20" i="87" s="1"/>
  <c r="AR21" i="84"/>
  <c r="AR24" i="84" s="1"/>
  <c r="AR27" i="84" s="1"/>
  <c r="AR54" i="85"/>
  <c r="U21" i="84"/>
  <c r="U24" i="84" s="1"/>
  <c r="U27" i="84" s="1"/>
  <c r="U21" i="87" s="1"/>
  <c r="U34" i="87" s="1"/>
  <c r="U54" i="85"/>
  <c r="AP21" i="84"/>
  <c r="AP24" i="84" s="1"/>
  <c r="AP27" i="84" s="1"/>
  <c r="AP54" i="85"/>
  <c r="W54" i="85"/>
  <c r="W21" i="84"/>
  <c r="W24" i="84" s="1"/>
  <c r="W27" i="84" s="1"/>
  <c r="W21" i="87" s="1"/>
  <c r="W34" i="87" s="1"/>
  <c r="AB24" i="69"/>
  <c r="AB27" i="69"/>
  <c r="AB20" i="87" s="1"/>
  <c r="W24" i="69"/>
  <c r="W27" i="69"/>
  <c r="W20" i="87" s="1"/>
  <c r="AH27" i="69"/>
  <c r="AH20" i="87" s="1"/>
  <c r="AH24" i="69"/>
  <c r="AO21" i="84"/>
  <c r="AO24" i="84" s="1"/>
  <c r="AO27" i="84" s="1"/>
  <c r="AO54" i="85"/>
  <c r="AB54" i="85"/>
  <c r="AB21" i="84"/>
  <c r="AB24" i="84" s="1"/>
  <c r="AB27" i="84" s="1"/>
  <c r="AB21" i="87" s="1"/>
  <c r="AB34" i="87" s="1"/>
  <c r="AG54" i="85"/>
  <c r="AG21" i="84"/>
  <c r="AG24" i="84" s="1"/>
  <c r="AG27" i="84" s="1"/>
  <c r="AG21" i="87" s="1"/>
  <c r="AG34" i="87" s="1"/>
  <c r="AE27" i="69"/>
  <c r="AE20" i="87" s="1"/>
  <c r="AE24" i="69"/>
  <c r="L54" i="85"/>
  <c r="L21" i="84"/>
  <c r="L24" i="84" s="1"/>
  <c r="L27" i="84" s="1"/>
  <c r="L21" i="87" s="1"/>
  <c r="L34" i="87" s="1"/>
  <c r="X54" i="85"/>
  <c r="X21" i="84"/>
  <c r="X24" i="84" s="1"/>
  <c r="X27" i="84" s="1"/>
  <c r="X21" i="87" s="1"/>
  <c r="X34" i="87" s="1"/>
  <c r="N24" i="69"/>
  <c r="N27" i="69"/>
  <c r="N20" i="87" s="1"/>
  <c r="R27" i="69"/>
  <c r="R20" i="87" s="1"/>
  <c r="R24" i="69"/>
  <c r="H27" i="69"/>
  <c r="H20" i="87" s="1"/>
  <c r="H24" i="69"/>
  <c r="AL21" i="84"/>
  <c r="AL24" i="84" s="1"/>
  <c r="AL27" i="84" s="1"/>
  <c r="AL21" i="87" s="1"/>
  <c r="AL34" i="87" s="1"/>
  <c r="AL54" i="85"/>
  <c r="AD54" i="85"/>
  <c r="AD21" i="84"/>
  <c r="AD24" i="84" s="1"/>
  <c r="AD27" i="84" s="1"/>
  <c r="AD21" i="87" s="1"/>
  <c r="AD34" i="87" s="1"/>
  <c r="AK24" i="69"/>
  <c r="AK27" i="69"/>
  <c r="AK20" i="87" s="1"/>
  <c r="AI24" i="69"/>
  <c r="AI27" i="69"/>
  <c r="AI20" i="87" s="1"/>
  <c r="AM24" i="69"/>
  <c r="AM27" i="69"/>
  <c r="AM20" i="87" s="1"/>
  <c r="AH54" i="85"/>
  <c r="AH21" i="84"/>
  <c r="AH24" i="84" s="1"/>
  <c r="AH27" i="84" s="1"/>
  <c r="AH21" i="87" s="1"/>
  <c r="AH34" i="87" s="1"/>
  <c r="AT54" i="85"/>
  <c r="AT21" i="84"/>
  <c r="AT24" i="84" s="1"/>
  <c r="AT27" i="84" s="1"/>
  <c r="AG27" i="69"/>
  <c r="AG20" i="87" s="1"/>
  <c r="AG24" i="69"/>
  <c r="K54" i="85"/>
  <c r="K21" i="84"/>
  <c r="K24" i="84" s="1"/>
  <c r="K27" i="84" s="1"/>
  <c r="K21" i="87" s="1"/>
  <c r="K34" i="87" s="1"/>
  <c r="F24" i="69"/>
  <c r="F27" i="69"/>
  <c r="F20" i="87" s="1"/>
  <c r="AJ54" i="85"/>
  <c r="AJ21" i="84"/>
  <c r="AJ24" i="84" s="1"/>
  <c r="AJ27" i="84" s="1"/>
  <c r="AJ21" i="87" s="1"/>
  <c r="AJ34" i="87" s="1"/>
  <c r="D27" i="69"/>
  <c r="D20" i="87" s="1"/>
  <c r="D24" i="69"/>
  <c r="Q21" i="84"/>
  <c r="Q24" i="84" s="1"/>
  <c r="Q27" i="84" s="1"/>
  <c r="Q21" i="87" s="1"/>
  <c r="Q34" i="87" s="1"/>
  <c r="Q54" i="85"/>
  <c r="E24" i="69"/>
  <c r="E27" i="69"/>
  <c r="E20" i="87" s="1"/>
  <c r="E54" i="85"/>
  <c r="E21" i="84"/>
  <c r="E24" i="84" s="1"/>
  <c r="E27" i="84" s="1"/>
  <c r="E21" i="87" s="1"/>
  <c r="E34" i="87" s="1"/>
  <c r="AU54" i="85"/>
  <c r="AU21" i="84"/>
  <c r="AU24" i="84" s="1"/>
  <c r="AU27" i="84" s="1"/>
  <c r="AM54" i="85"/>
  <c r="AM21" i="84"/>
  <c r="AM24" i="84" s="1"/>
  <c r="AM27" i="84" s="1"/>
  <c r="AM21" i="87" s="1"/>
  <c r="AM34" i="87" s="1"/>
  <c r="O54" i="85"/>
  <c r="O21" i="84"/>
  <c r="O24" i="84" s="1"/>
  <c r="O27" i="84" s="1"/>
  <c r="O21" i="87" s="1"/>
  <c r="O34" i="87" s="1"/>
  <c r="AI54" i="85"/>
  <c r="AI21" i="84"/>
  <c r="AI24" i="84" s="1"/>
  <c r="AI27" i="84" s="1"/>
  <c r="AI21" i="87" s="1"/>
  <c r="AI34" i="87" s="1"/>
  <c r="Y24" i="69"/>
  <c r="Y27" i="69"/>
  <c r="Y20" i="87" s="1"/>
  <c r="O24" i="69"/>
  <c r="O27" i="69"/>
  <c r="O20" i="87" s="1"/>
  <c r="Y54" i="85"/>
  <c r="Y21" i="84"/>
  <c r="Y24" i="84" s="1"/>
  <c r="Y27" i="84" s="1"/>
  <c r="Y21" i="87" s="1"/>
  <c r="Y34" i="87" s="1"/>
  <c r="AP24" i="69"/>
  <c r="AP27" i="69"/>
  <c r="AT24" i="69"/>
  <c r="AT27" i="69"/>
  <c r="AO27" i="69"/>
  <c r="AO24" i="69"/>
  <c r="X24" i="69"/>
  <c r="X27" i="69"/>
  <c r="X20" i="87" s="1"/>
  <c r="J54" i="85"/>
  <c r="J21" i="84"/>
  <c r="J24" i="84" s="1"/>
  <c r="J27" i="84" s="1"/>
  <c r="J21" i="87" s="1"/>
  <c r="J34" i="87" s="1"/>
  <c r="AE54" i="85"/>
  <c r="AE21" i="84"/>
  <c r="AE24" i="84" s="1"/>
  <c r="AE27" i="84" s="1"/>
  <c r="AE21" i="87" s="1"/>
  <c r="AE34" i="87" s="1"/>
  <c r="L27" i="69"/>
  <c r="L20" i="87" s="1"/>
  <c r="L24" i="69"/>
  <c r="J27" i="69"/>
  <c r="J20" i="87" s="1"/>
  <c r="J24" i="69"/>
  <c r="K27" i="69"/>
  <c r="K20" i="87" s="1"/>
  <c r="K24" i="69"/>
  <c r="F54" i="85"/>
  <c r="F21" i="84"/>
  <c r="F24" i="84" s="1"/>
  <c r="F27" i="84" s="1"/>
  <c r="F21" i="87" s="1"/>
  <c r="F34" i="87" s="1"/>
  <c r="AX27" i="69"/>
  <c r="AX24" i="69"/>
  <c r="AJ24" i="69"/>
  <c r="AJ27" i="69"/>
  <c r="AJ20" i="87" s="1"/>
  <c r="S36" i="71" l="1"/>
  <c r="S22" i="87" s="1"/>
  <c r="S35" i="87" s="1"/>
  <c r="S23" i="79"/>
  <c r="S23" i="87" s="1"/>
  <c r="S37" i="87" s="1"/>
  <c r="AC23" i="79"/>
  <c r="AC23" i="87" s="1"/>
  <c r="AC37" i="87" s="1"/>
  <c r="D47" i="61"/>
  <c r="D24" i="87" s="1"/>
  <c r="C24" i="87" s="1"/>
  <c r="X33" i="87"/>
  <c r="X28" i="71"/>
  <c r="X31" i="71"/>
  <c r="X35" i="71" s="1"/>
  <c r="X29" i="71"/>
  <c r="X33" i="71" s="1"/>
  <c r="X30" i="71"/>
  <c r="X34" i="71" s="1"/>
  <c r="AD21" i="79"/>
  <c r="AD22" i="79"/>
  <c r="AU31" i="71"/>
  <c r="AU35" i="71" s="1"/>
  <c r="AU29" i="71"/>
  <c r="AU33" i="71" s="1"/>
  <c r="AU28" i="71"/>
  <c r="AU30" i="71"/>
  <c r="AU34" i="71" s="1"/>
  <c r="AI33" i="87"/>
  <c r="AW22" i="79"/>
  <c r="AW21" i="79"/>
  <c r="AB28" i="71"/>
  <c r="AB29" i="71"/>
  <c r="AB33" i="71" s="1"/>
  <c r="AB31" i="71"/>
  <c r="AB35" i="71" s="1"/>
  <c r="AB30" i="71"/>
  <c r="AB34" i="71" s="1"/>
  <c r="P33" i="87"/>
  <c r="AW29" i="71"/>
  <c r="AW33" i="71" s="1"/>
  <c r="AW31" i="71"/>
  <c r="AW35" i="71" s="1"/>
  <c r="AW30" i="71"/>
  <c r="AW34" i="71" s="1"/>
  <c r="AW28" i="71"/>
  <c r="G33" i="87"/>
  <c r="Q22" i="79"/>
  <c r="Q21" i="79"/>
  <c r="H21" i="79"/>
  <c r="H22" i="79"/>
  <c r="T21" i="79"/>
  <c r="T22" i="79"/>
  <c r="AE21" i="79"/>
  <c r="AE22" i="79"/>
  <c r="AN22" i="79"/>
  <c r="AN21" i="79"/>
  <c r="K30" i="71"/>
  <c r="K34" i="71" s="1"/>
  <c r="K29" i="71"/>
  <c r="K33" i="71" s="1"/>
  <c r="K28" i="71"/>
  <c r="K31" i="71"/>
  <c r="K35" i="71" s="1"/>
  <c r="AD33" i="87"/>
  <c r="V33" i="87"/>
  <c r="AO30" i="71"/>
  <c r="AO34" i="71" s="1"/>
  <c r="AO29" i="71"/>
  <c r="AO33" i="71" s="1"/>
  <c r="AO31" i="71"/>
  <c r="AO35" i="71" s="1"/>
  <c r="AO28" i="71"/>
  <c r="N30" i="71"/>
  <c r="N34" i="71" s="1"/>
  <c r="N28" i="71"/>
  <c r="N29" i="71"/>
  <c r="N33" i="71" s="1"/>
  <c r="N31" i="71"/>
  <c r="N35" i="71" s="1"/>
  <c r="Z28" i="71"/>
  <c r="Z29" i="71"/>
  <c r="Z33" i="71" s="1"/>
  <c r="Z31" i="71"/>
  <c r="Z35" i="71" s="1"/>
  <c r="Z30" i="71"/>
  <c r="Z34" i="71" s="1"/>
  <c r="AB22" i="79"/>
  <c r="AB21" i="79"/>
  <c r="AB23" i="79" s="1"/>
  <c r="AB23" i="87" s="1"/>
  <c r="AB37" i="87" s="1"/>
  <c r="E33" i="87"/>
  <c r="AA33" i="87"/>
  <c r="H31" i="71"/>
  <c r="H35" i="71" s="1"/>
  <c r="H30" i="71"/>
  <c r="H34" i="71" s="1"/>
  <c r="H28" i="71"/>
  <c r="H29" i="71"/>
  <c r="H33" i="71" s="1"/>
  <c r="T30" i="71"/>
  <c r="T34" i="71" s="1"/>
  <c r="T28" i="71"/>
  <c r="T29" i="71"/>
  <c r="T33" i="71" s="1"/>
  <c r="T31" i="71"/>
  <c r="T35" i="71" s="1"/>
  <c r="AE31" i="71"/>
  <c r="AE35" i="71" s="1"/>
  <c r="AE28" i="71"/>
  <c r="AE30" i="71"/>
  <c r="AE34" i="71" s="1"/>
  <c r="AE29" i="71"/>
  <c r="AE33" i="71" s="1"/>
  <c r="AR30" i="71"/>
  <c r="AR34" i="71" s="1"/>
  <c r="AR29" i="71"/>
  <c r="AR33" i="71" s="1"/>
  <c r="AR31" i="71"/>
  <c r="AR35" i="71" s="1"/>
  <c r="AR28" i="71"/>
  <c r="L21" i="79"/>
  <c r="L22" i="79"/>
  <c r="AD30" i="71"/>
  <c r="AD34" i="71" s="1"/>
  <c r="AD28" i="71"/>
  <c r="AD31" i="71"/>
  <c r="AD35" i="71" s="1"/>
  <c r="AD29" i="71"/>
  <c r="AD33" i="71" s="1"/>
  <c r="AD36" i="71" s="1"/>
  <c r="AD22" i="87" s="1"/>
  <c r="AD35" i="87" s="1"/>
  <c r="AK33" i="87"/>
  <c r="AN31" i="71"/>
  <c r="AN35" i="71" s="1"/>
  <c r="AN29" i="71"/>
  <c r="AN33" i="71" s="1"/>
  <c r="AN28" i="71"/>
  <c r="AN30" i="71"/>
  <c r="AN34" i="71" s="1"/>
  <c r="AH33" i="87"/>
  <c r="Z33" i="87"/>
  <c r="D22" i="79"/>
  <c r="D21" i="79"/>
  <c r="F29" i="71"/>
  <c r="F33" i="71" s="1"/>
  <c r="F28" i="71"/>
  <c r="F31" i="71"/>
  <c r="F35" i="71" s="1"/>
  <c r="F30" i="71"/>
  <c r="F34" i="71" s="1"/>
  <c r="AJ31" i="71"/>
  <c r="AJ35" i="71" s="1"/>
  <c r="AJ28" i="71"/>
  <c r="AJ29" i="71"/>
  <c r="AJ33" i="71" s="1"/>
  <c r="AJ30" i="71"/>
  <c r="AJ34" i="71" s="1"/>
  <c r="W22" i="79"/>
  <c r="W21" i="79"/>
  <c r="AR21" i="79"/>
  <c r="AR22" i="79"/>
  <c r="AL33" i="87"/>
  <c r="P22" i="79"/>
  <c r="P21" i="79"/>
  <c r="L33" i="87"/>
  <c r="X22" i="79"/>
  <c r="X21" i="79"/>
  <c r="AF21" i="79"/>
  <c r="AF22" i="79"/>
  <c r="I33" i="87"/>
  <c r="AF31" i="71"/>
  <c r="AF35" i="71" s="1"/>
  <c r="AF30" i="71"/>
  <c r="AF34" i="71" s="1"/>
  <c r="AF28" i="71"/>
  <c r="AF29" i="71"/>
  <c r="AF33" i="71" s="1"/>
  <c r="AJ33" i="87"/>
  <c r="W33" i="87"/>
  <c r="D28" i="71"/>
  <c r="D31" i="71"/>
  <c r="D35" i="71" s="1"/>
  <c r="D30" i="71"/>
  <c r="D29" i="71"/>
  <c r="M21" i="79"/>
  <c r="M22" i="79"/>
  <c r="F22" i="79"/>
  <c r="F21" i="79"/>
  <c r="AJ22" i="79"/>
  <c r="AJ21" i="79"/>
  <c r="W31" i="71"/>
  <c r="W35" i="71" s="1"/>
  <c r="W28" i="71"/>
  <c r="W30" i="71"/>
  <c r="W34" i="71" s="1"/>
  <c r="W29" i="71"/>
  <c r="W33" i="71" s="1"/>
  <c r="AM29" i="71"/>
  <c r="AM33" i="71" s="1"/>
  <c r="AM30" i="71"/>
  <c r="AM34" i="71" s="1"/>
  <c r="AM28" i="71"/>
  <c r="AM31" i="71"/>
  <c r="AM35" i="71" s="1"/>
  <c r="AG33" i="87"/>
  <c r="AV36" i="71"/>
  <c r="AN33" i="87"/>
  <c r="U33" i="87"/>
  <c r="Q30" i="71"/>
  <c r="Q34" i="71" s="1"/>
  <c r="Q29" i="71"/>
  <c r="Q33" i="71" s="1"/>
  <c r="Q31" i="71"/>
  <c r="Q35" i="71" s="1"/>
  <c r="Q28" i="71"/>
  <c r="L30" i="71"/>
  <c r="L34" i="71" s="1"/>
  <c r="L31" i="71"/>
  <c r="L35" i="71" s="1"/>
  <c r="L29" i="71"/>
  <c r="L33" i="71" s="1"/>
  <c r="L28" i="71"/>
  <c r="D33" i="87"/>
  <c r="C20" i="87"/>
  <c r="T33" i="87"/>
  <c r="U30" i="71"/>
  <c r="U34" i="71" s="1"/>
  <c r="U31" i="71"/>
  <c r="U35" i="71" s="1"/>
  <c r="U29" i="71"/>
  <c r="U33" i="71" s="1"/>
  <c r="U28" i="71"/>
  <c r="I21" i="79"/>
  <c r="I22" i="79"/>
  <c r="M28" i="71"/>
  <c r="M30" i="71"/>
  <c r="M34" i="71" s="1"/>
  <c r="M31" i="71"/>
  <c r="M35" i="71" s="1"/>
  <c r="M29" i="71"/>
  <c r="M33" i="71" s="1"/>
  <c r="AH31" i="71"/>
  <c r="AH35" i="71" s="1"/>
  <c r="AH30" i="71"/>
  <c r="AH34" i="71" s="1"/>
  <c r="AH28" i="71"/>
  <c r="AH29" i="71"/>
  <c r="AH33" i="71" s="1"/>
  <c r="AG21" i="79"/>
  <c r="AG22" i="79"/>
  <c r="AM22" i="79"/>
  <c r="AM21" i="79"/>
  <c r="R30" i="71"/>
  <c r="R34" i="71" s="1"/>
  <c r="R28" i="71"/>
  <c r="R29" i="71"/>
  <c r="R33" i="71" s="1"/>
  <c r="R31" i="71"/>
  <c r="R35" i="71" s="1"/>
  <c r="AB33" i="87"/>
  <c r="Q33" i="87"/>
  <c r="U22" i="79"/>
  <c r="U21" i="79"/>
  <c r="I28" i="71"/>
  <c r="I31" i="71"/>
  <c r="I35" i="71" s="1"/>
  <c r="I29" i="71"/>
  <c r="I33" i="71" s="1"/>
  <c r="I30" i="71"/>
  <c r="I34" i="71" s="1"/>
  <c r="V28" i="71"/>
  <c r="V29" i="71"/>
  <c r="V33" i="71" s="1"/>
  <c r="V31" i="71"/>
  <c r="V35" i="71" s="1"/>
  <c r="V30" i="71"/>
  <c r="V34" i="71" s="1"/>
  <c r="AH21" i="79"/>
  <c r="AH22" i="79"/>
  <c r="AG30" i="71"/>
  <c r="AG34" i="71" s="1"/>
  <c r="AG29" i="71"/>
  <c r="AG33" i="71" s="1"/>
  <c r="AG28" i="71"/>
  <c r="AG31" i="71"/>
  <c r="AG35" i="71" s="1"/>
  <c r="E31" i="71"/>
  <c r="E35" i="71" s="1"/>
  <c r="E30" i="71"/>
  <c r="E34" i="71" s="1"/>
  <c r="E28" i="71"/>
  <c r="E29" i="71"/>
  <c r="E33" i="71" s="1"/>
  <c r="AI21" i="79"/>
  <c r="AI22" i="79"/>
  <c r="J33" i="87"/>
  <c r="AO22" i="79"/>
  <c r="AO21" i="79"/>
  <c r="AS21" i="79"/>
  <c r="AS22" i="79"/>
  <c r="R22" i="79"/>
  <c r="R21" i="79"/>
  <c r="G22" i="79"/>
  <c r="G21" i="79"/>
  <c r="AQ30" i="71"/>
  <c r="AQ34" i="71" s="1"/>
  <c r="AQ31" i="71"/>
  <c r="AQ35" i="71" s="1"/>
  <c r="AQ28" i="71"/>
  <c r="AQ29" i="71"/>
  <c r="AQ33" i="71" s="1"/>
  <c r="O33" i="87"/>
  <c r="F33" i="87"/>
  <c r="G28" i="71"/>
  <c r="G31" i="71"/>
  <c r="G35" i="71" s="1"/>
  <c r="G30" i="71"/>
  <c r="G34" i="71" s="1"/>
  <c r="G29" i="71"/>
  <c r="G33" i="71" s="1"/>
  <c r="AQ22" i="79"/>
  <c r="AQ21" i="79"/>
  <c r="AC25" i="87"/>
  <c r="P29" i="71"/>
  <c r="P33" i="71" s="1"/>
  <c r="P31" i="71"/>
  <c r="P35" i="71" s="1"/>
  <c r="P28" i="71"/>
  <c r="P30" i="71"/>
  <c r="P34" i="71" s="1"/>
  <c r="H33" i="87"/>
  <c r="AL30" i="71"/>
  <c r="AL34" i="71" s="1"/>
  <c r="AL31" i="71"/>
  <c r="AL35" i="71" s="1"/>
  <c r="AL29" i="71"/>
  <c r="AL33" i="71" s="1"/>
  <c r="AL28" i="71"/>
  <c r="J21" i="79"/>
  <c r="J22" i="79"/>
  <c r="AV23" i="79"/>
  <c r="AP30" i="71"/>
  <c r="AP34" i="71" s="1"/>
  <c r="AP31" i="71"/>
  <c r="AP35" i="71" s="1"/>
  <c r="AP28" i="71"/>
  <c r="AP29" i="71"/>
  <c r="AP33" i="71" s="1"/>
  <c r="AP36" i="71" s="1"/>
  <c r="N22" i="79"/>
  <c r="N21" i="79"/>
  <c r="AS31" i="71"/>
  <c r="AS35" i="71" s="1"/>
  <c r="AS28" i="71"/>
  <c r="AS29" i="71"/>
  <c r="AS33" i="71" s="1"/>
  <c r="AS30" i="71"/>
  <c r="AS34" i="71" s="1"/>
  <c r="Y22" i="79"/>
  <c r="Y21" i="79"/>
  <c r="Y23" i="79" s="1"/>
  <c r="Y23" i="87" s="1"/>
  <c r="Y37" i="87" s="1"/>
  <c r="V21" i="79"/>
  <c r="V22" i="79"/>
  <c r="N33" i="87"/>
  <c r="AL22" i="79"/>
  <c r="AL21" i="79"/>
  <c r="R33" i="87"/>
  <c r="Y33" i="87"/>
  <c r="J30" i="71"/>
  <c r="J34" i="71" s="1"/>
  <c r="J29" i="71"/>
  <c r="J33" i="71" s="1"/>
  <c r="J28" i="71"/>
  <c r="J31" i="71"/>
  <c r="J35" i="71" s="1"/>
  <c r="K33" i="87"/>
  <c r="AF33" i="87"/>
  <c r="E22" i="79"/>
  <c r="E21" i="79"/>
  <c r="K22" i="79"/>
  <c r="K21" i="79"/>
  <c r="AI28" i="71"/>
  <c r="AI29" i="71"/>
  <c r="AI33" i="71" s="1"/>
  <c r="AI31" i="71"/>
  <c r="AI35" i="71" s="1"/>
  <c r="AI30" i="71"/>
  <c r="AI34" i="71" s="1"/>
  <c r="AP21" i="79"/>
  <c r="AP22" i="79"/>
  <c r="Y31" i="71"/>
  <c r="Y35" i="71" s="1"/>
  <c r="Y28" i="71"/>
  <c r="Y30" i="71"/>
  <c r="Y34" i="71" s="1"/>
  <c r="Y29" i="71"/>
  <c r="Y33" i="71" s="1"/>
  <c r="AX22" i="79"/>
  <c r="AX21" i="79"/>
  <c r="AK30" i="71"/>
  <c r="AK34" i="71" s="1"/>
  <c r="AK28" i="71"/>
  <c r="AK29" i="71"/>
  <c r="AK33" i="71" s="1"/>
  <c r="AK31" i="71"/>
  <c r="AK35" i="71" s="1"/>
  <c r="M33" i="87"/>
  <c r="AA22" i="79"/>
  <c r="AA21" i="79"/>
  <c r="AE33" i="87"/>
  <c r="AA29" i="71"/>
  <c r="AA33" i="71" s="1"/>
  <c r="AA31" i="71"/>
  <c r="AA35" i="71" s="1"/>
  <c r="AA30" i="71"/>
  <c r="AA34" i="71" s="1"/>
  <c r="AA28" i="71"/>
  <c r="O30" i="71"/>
  <c r="O34" i="71" s="1"/>
  <c r="O28" i="71"/>
  <c r="O29" i="71"/>
  <c r="O33" i="71" s="1"/>
  <c r="O31" i="71"/>
  <c r="O35" i="71" s="1"/>
  <c r="AX29" i="71"/>
  <c r="AX33" i="71" s="1"/>
  <c r="AX28" i="71"/>
  <c r="AX31" i="71"/>
  <c r="AX35" i="71" s="1"/>
  <c r="AX30" i="71"/>
  <c r="AX34" i="71" s="1"/>
  <c r="AT22" i="79"/>
  <c r="AT21" i="79"/>
  <c r="AK22" i="79"/>
  <c r="AK21" i="79"/>
  <c r="AM33" i="87"/>
  <c r="Z22" i="79"/>
  <c r="Z21" i="79"/>
  <c r="O22" i="79"/>
  <c r="O21" i="79"/>
  <c r="AT30" i="71"/>
  <c r="AT34" i="71" s="1"/>
  <c r="AT28" i="71"/>
  <c r="AT31" i="71"/>
  <c r="AT35" i="71" s="1"/>
  <c r="AT29" i="71"/>
  <c r="AT33" i="71" s="1"/>
  <c r="AU22" i="79"/>
  <c r="AU21" i="79"/>
  <c r="AU23" i="79" s="1"/>
  <c r="D33" i="69"/>
  <c r="D36" i="69" s="1"/>
  <c r="D24" i="84"/>
  <c r="D35" i="84"/>
  <c r="D32" i="69"/>
  <c r="D35" i="69" s="1"/>
  <c r="S25" i="87" l="1"/>
  <c r="R23" i="79"/>
  <c r="R23" i="87" s="1"/>
  <c r="R37" i="87" s="1"/>
  <c r="E36" i="71"/>
  <c r="E22" i="87" s="1"/>
  <c r="E35" i="87" s="1"/>
  <c r="K23" i="79"/>
  <c r="K23" i="87" s="1"/>
  <c r="K37" i="87" s="1"/>
  <c r="L36" i="71"/>
  <c r="L22" i="87" s="1"/>
  <c r="L35" i="87" s="1"/>
  <c r="G36" i="71"/>
  <c r="G22" i="87" s="1"/>
  <c r="G35" i="87" s="1"/>
  <c r="H36" i="71"/>
  <c r="H22" i="87" s="1"/>
  <c r="H35" i="87" s="1"/>
  <c r="N23" i="79"/>
  <c r="N23" i="87" s="1"/>
  <c r="N37" i="87" s="1"/>
  <c r="AW23" i="79"/>
  <c r="AK36" i="71"/>
  <c r="AK22" i="87" s="1"/>
  <c r="AK35" i="87" s="1"/>
  <c r="D36" i="87"/>
  <c r="C36" i="87" s="1"/>
  <c r="C17" i="20" s="1"/>
  <c r="AL23" i="79"/>
  <c r="AL23" i="87" s="1"/>
  <c r="AL37" i="87" s="1"/>
  <c r="AS23" i="79"/>
  <c r="AL36" i="71"/>
  <c r="AL22" i="87" s="1"/>
  <c r="AL35" i="87" s="1"/>
  <c r="AO23" i="79"/>
  <c r="AM36" i="71"/>
  <c r="AM22" i="87" s="1"/>
  <c r="AM35" i="87" s="1"/>
  <c r="O23" i="79"/>
  <c r="O23" i="87" s="1"/>
  <c r="O37" i="87" s="1"/>
  <c r="M23" i="79"/>
  <c r="M23" i="87" s="1"/>
  <c r="M37" i="87" s="1"/>
  <c r="AJ36" i="71"/>
  <c r="AJ22" i="87" s="1"/>
  <c r="AJ35" i="87" s="1"/>
  <c r="AE36" i="71"/>
  <c r="AE22" i="87" s="1"/>
  <c r="AE35" i="87" s="1"/>
  <c r="U23" i="79"/>
  <c r="U23" i="87" s="1"/>
  <c r="U37" i="87" s="1"/>
  <c r="O36" i="71"/>
  <c r="O22" i="87" s="1"/>
  <c r="O35" i="87" s="1"/>
  <c r="X23" i="79"/>
  <c r="X23" i="87" s="1"/>
  <c r="X37" i="87" s="1"/>
  <c r="E23" i="79"/>
  <c r="E23" i="87" s="1"/>
  <c r="E37" i="87" s="1"/>
  <c r="R36" i="71"/>
  <c r="R22" i="87" s="1"/>
  <c r="R35" i="87" s="1"/>
  <c r="AJ23" i="79"/>
  <c r="AJ23" i="87" s="1"/>
  <c r="AJ37" i="87" s="1"/>
  <c r="AN36" i="71"/>
  <c r="AN22" i="87" s="1"/>
  <c r="AN35" i="87" s="1"/>
  <c r="K36" i="71"/>
  <c r="K22" i="87" s="1"/>
  <c r="K35" i="87" s="1"/>
  <c r="F23" i="79"/>
  <c r="F23" i="87" s="1"/>
  <c r="F37" i="87" s="1"/>
  <c r="AN23" i="79"/>
  <c r="AN23" i="87" s="1"/>
  <c r="AN37" i="87" s="1"/>
  <c r="J36" i="71"/>
  <c r="J22" i="87" s="1"/>
  <c r="J35" i="87" s="1"/>
  <c r="Q36" i="71"/>
  <c r="Q22" i="87" s="1"/>
  <c r="Q35" i="87" s="1"/>
  <c r="W23" i="79"/>
  <c r="W23" i="87" s="1"/>
  <c r="W37" i="87" s="1"/>
  <c r="G23" i="79"/>
  <c r="G23" i="87" s="1"/>
  <c r="G37" i="87" s="1"/>
  <c r="AD23" i="79"/>
  <c r="AD23" i="87" s="1"/>
  <c r="AD37" i="87" s="1"/>
  <c r="M36" i="71"/>
  <c r="M22" i="87" s="1"/>
  <c r="M35" i="87" s="1"/>
  <c r="AX23" i="79"/>
  <c r="AX36" i="71"/>
  <c r="I36" i="71"/>
  <c r="I22" i="87" s="1"/>
  <c r="I35" i="87" s="1"/>
  <c r="AF36" i="71"/>
  <c r="AF22" i="87" s="1"/>
  <c r="AF35" i="87" s="1"/>
  <c r="N36" i="71"/>
  <c r="N22" i="87" s="1"/>
  <c r="N35" i="87" s="1"/>
  <c r="P36" i="71"/>
  <c r="P22" i="87" s="1"/>
  <c r="P35" i="87" s="1"/>
  <c r="AW36" i="71"/>
  <c r="V36" i="71"/>
  <c r="V22" i="87" s="1"/>
  <c r="V35" i="87" s="1"/>
  <c r="AI36" i="71"/>
  <c r="AI22" i="87" s="1"/>
  <c r="AI35" i="87" s="1"/>
  <c r="AQ23" i="79"/>
  <c r="I23" i="79"/>
  <c r="I23" i="87" s="1"/>
  <c r="I37" i="87" s="1"/>
  <c r="D45" i="71"/>
  <c r="AR23" i="79"/>
  <c r="AT23" i="79"/>
  <c r="AC27" i="87"/>
  <c r="AC38" i="87"/>
  <c r="AC40" i="87" s="1"/>
  <c r="AB36" i="71"/>
  <c r="AB22" i="87" s="1"/>
  <c r="AA23" i="79"/>
  <c r="AA23" i="87" s="1"/>
  <c r="AA37" i="87" s="1"/>
  <c r="AS36" i="71"/>
  <c r="D34" i="71"/>
  <c r="D47" i="71"/>
  <c r="AI23" i="79"/>
  <c r="AI23" i="87" s="1"/>
  <c r="AI37" i="87" s="1"/>
  <c r="U36" i="71"/>
  <c r="U22" i="87" s="1"/>
  <c r="L23" i="79"/>
  <c r="L23" i="87" s="1"/>
  <c r="D46" i="71"/>
  <c r="D33" i="71"/>
  <c r="AK23" i="79"/>
  <c r="AK23" i="87" s="1"/>
  <c r="AK37" i="87" s="1"/>
  <c r="Y36" i="71"/>
  <c r="Y22" i="87" s="1"/>
  <c r="F36" i="71"/>
  <c r="F22" i="87" s="1"/>
  <c r="S27" i="87"/>
  <c r="S38" i="87"/>
  <c r="S40" i="87" s="1"/>
  <c r="J23" i="79"/>
  <c r="J23" i="87" s="1"/>
  <c r="AQ36" i="71"/>
  <c r="AG36" i="71"/>
  <c r="AG22" i="87" s="1"/>
  <c r="AM23" i="79"/>
  <c r="AM23" i="87" s="1"/>
  <c r="C33" i="87"/>
  <c r="C14" i="20" s="1"/>
  <c r="W36" i="71"/>
  <c r="W22" i="87" s="1"/>
  <c r="AR36" i="71"/>
  <c r="Z36" i="71"/>
  <c r="Z22" i="87" s="1"/>
  <c r="AE23" i="79"/>
  <c r="AE23" i="87" s="1"/>
  <c r="Z23" i="79"/>
  <c r="Z23" i="87" s="1"/>
  <c r="Z37" i="87" s="1"/>
  <c r="D28" i="79"/>
  <c r="D31" i="79" s="1"/>
  <c r="D23" i="79"/>
  <c r="D23" i="87" s="1"/>
  <c r="T23" i="79"/>
  <c r="T23" i="87" s="1"/>
  <c r="T37" i="87" s="1"/>
  <c r="AH23" i="79"/>
  <c r="AH23" i="87" s="1"/>
  <c r="AH37" i="87" s="1"/>
  <c r="AG23" i="79"/>
  <c r="AG23" i="87" s="1"/>
  <c r="AG37" i="87" s="1"/>
  <c r="AF23" i="79"/>
  <c r="AF23" i="87" s="1"/>
  <c r="D29" i="79"/>
  <c r="D32" i="79" s="1"/>
  <c r="AU36" i="71"/>
  <c r="AP23" i="79"/>
  <c r="AT36" i="71"/>
  <c r="AH36" i="71"/>
  <c r="AH22" i="87" s="1"/>
  <c r="H23" i="79"/>
  <c r="H23" i="87" s="1"/>
  <c r="H37" i="87" s="1"/>
  <c r="AA36" i="71"/>
  <c r="AA22" i="87" s="1"/>
  <c r="Q23" i="79"/>
  <c r="Q23" i="87" s="1"/>
  <c r="V23" i="79"/>
  <c r="V23" i="87" s="1"/>
  <c r="V37" i="87" s="1"/>
  <c r="T36" i="71"/>
  <c r="T22" i="87" s="1"/>
  <c r="P23" i="79"/>
  <c r="P23" i="87" s="1"/>
  <c r="P37" i="87" s="1"/>
  <c r="AO36" i="71"/>
  <c r="X36" i="71"/>
  <c r="X22" i="87" s="1"/>
  <c r="D27" i="84"/>
  <c r="D21" i="87" s="1"/>
  <c r="D36" i="84"/>
  <c r="G25" i="87" l="1"/>
  <c r="G38" i="87" s="1"/>
  <c r="G40" i="87" s="1"/>
  <c r="E25" i="87"/>
  <c r="E38" i="87" s="1"/>
  <c r="E40" i="87" s="1"/>
  <c r="AL25" i="87"/>
  <c r="AL38" i="87" s="1"/>
  <c r="AL40" i="87" s="1"/>
  <c r="AJ25" i="87"/>
  <c r="H25" i="87"/>
  <c r="H38" i="87" s="1"/>
  <c r="H40" i="87" s="1"/>
  <c r="K25" i="87"/>
  <c r="K27" i="87" s="1"/>
  <c r="R25" i="87"/>
  <c r="R27" i="87" s="1"/>
  <c r="O25" i="87"/>
  <c r="N25" i="87"/>
  <c r="N27" i="87" s="1"/>
  <c r="P25" i="87"/>
  <c r="P38" i="87" s="1"/>
  <c r="P40" i="87" s="1"/>
  <c r="M25" i="87"/>
  <c r="M27" i="87" s="1"/>
  <c r="AN25" i="87"/>
  <c r="AN38" i="87" s="1"/>
  <c r="AN40" i="87" s="1"/>
  <c r="AD25" i="87"/>
  <c r="AD38" i="87" s="1"/>
  <c r="AD40" i="87" s="1"/>
  <c r="O27" i="87"/>
  <c r="O38" i="87"/>
  <c r="O40" i="87" s="1"/>
  <c r="D34" i="87"/>
  <c r="C34" i="87" s="1"/>
  <c r="C15" i="20" s="1"/>
  <c r="C21" i="87"/>
  <c r="U35" i="87"/>
  <c r="U25" i="87"/>
  <c r="T35" i="87"/>
  <c r="T25" i="87"/>
  <c r="AF37" i="87"/>
  <c r="AF25" i="87"/>
  <c r="L37" i="87"/>
  <c r="L25" i="87"/>
  <c r="AE37" i="87"/>
  <c r="AE25" i="87"/>
  <c r="AK25" i="87"/>
  <c r="I25" i="87"/>
  <c r="V25" i="87"/>
  <c r="Y35" i="87"/>
  <c r="Y25" i="87"/>
  <c r="C23" i="87"/>
  <c r="D37" i="87"/>
  <c r="Q37" i="87"/>
  <c r="Q25" i="87"/>
  <c r="Z35" i="87"/>
  <c r="Z25" i="87"/>
  <c r="AA35" i="87"/>
  <c r="AA25" i="87"/>
  <c r="AB35" i="87"/>
  <c r="AB25" i="87"/>
  <c r="AG35" i="87"/>
  <c r="AG25" i="87"/>
  <c r="J37" i="87"/>
  <c r="J25" i="87"/>
  <c r="AI25" i="87"/>
  <c r="F35" i="87"/>
  <c r="F25" i="87"/>
  <c r="X35" i="87"/>
  <c r="X25" i="87"/>
  <c r="W35" i="87"/>
  <c r="W25" i="87"/>
  <c r="AM37" i="87"/>
  <c r="AM25" i="87"/>
  <c r="AH35" i="87"/>
  <c r="AH25" i="87"/>
  <c r="AJ38" i="87"/>
  <c r="AJ40" i="87" s="1"/>
  <c r="AJ27" i="87"/>
  <c r="D36" i="71"/>
  <c r="D22" i="87" s="1"/>
  <c r="D25" i="87" s="1"/>
  <c r="AN27" i="87" l="1"/>
  <c r="R38" i="87"/>
  <c r="R40" i="87" s="1"/>
  <c r="K38" i="87"/>
  <c r="K40" i="87" s="1"/>
  <c r="E27" i="87"/>
  <c r="AL27" i="87"/>
  <c r="H27" i="87"/>
  <c r="G27" i="87"/>
  <c r="AD27" i="87"/>
  <c r="M38" i="87"/>
  <c r="M40" i="87" s="1"/>
  <c r="P27" i="87"/>
  <c r="N38" i="87"/>
  <c r="N40" i="87" s="1"/>
  <c r="C37" i="87"/>
  <c r="C18" i="20" s="1"/>
  <c r="AI38" i="87"/>
  <c r="AI40" i="87" s="1"/>
  <c r="AI27" i="87"/>
  <c r="J27" i="87"/>
  <c r="J38" i="87"/>
  <c r="J40" i="87" s="1"/>
  <c r="Y38" i="87"/>
  <c r="Y40" i="87" s="1"/>
  <c r="Y27" i="87"/>
  <c r="AE38" i="87"/>
  <c r="AE40" i="87" s="1"/>
  <c r="AE27" i="87"/>
  <c r="V38" i="87"/>
  <c r="V40" i="87" s="1"/>
  <c r="V27" i="87"/>
  <c r="I38" i="87"/>
  <c r="I40" i="87" s="1"/>
  <c r="I27" i="87"/>
  <c r="AH27" i="87"/>
  <c r="AH38" i="87"/>
  <c r="AH40" i="87" s="1"/>
  <c r="AB38" i="87"/>
  <c r="AB40" i="87" s="1"/>
  <c r="AB27" i="87"/>
  <c r="AA27" i="87"/>
  <c r="AA38" i="87"/>
  <c r="AA40" i="87" s="1"/>
  <c r="D27" i="87"/>
  <c r="D38" i="87"/>
  <c r="C25" i="87"/>
  <c r="C22" i="87"/>
  <c r="D35" i="87"/>
  <c r="C35" i="87" s="1"/>
  <c r="C16" i="20" s="1"/>
  <c r="AG27" i="87"/>
  <c r="AG38" i="87"/>
  <c r="AG40" i="87" s="1"/>
  <c r="AK27" i="87"/>
  <c r="AK38" i="87"/>
  <c r="AK40" i="87" s="1"/>
  <c r="AM38" i="87"/>
  <c r="AM40" i="87" s="1"/>
  <c r="AM27" i="87"/>
  <c r="W38" i="87"/>
  <c r="W40" i="87" s="1"/>
  <c r="W27" i="87"/>
  <c r="Z27" i="87"/>
  <c r="Z38" i="87"/>
  <c r="Z40" i="87" s="1"/>
  <c r="X38" i="87"/>
  <c r="X40" i="87" s="1"/>
  <c r="X27" i="87"/>
  <c r="L38" i="87"/>
  <c r="L40" i="87" s="1"/>
  <c r="L27" i="87"/>
  <c r="AF27" i="87"/>
  <c r="AF38" i="87"/>
  <c r="AF40" i="87" s="1"/>
  <c r="F38" i="87"/>
  <c r="F40" i="87" s="1"/>
  <c r="F27" i="87"/>
  <c r="T27" i="87"/>
  <c r="T38" i="87"/>
  <c r="T40" i="87" s="1"/>
  <c r="Q38" i="87"/>
  <c r="Q40" i="87" s="1"/>
  <c r="Q27" i="87"/>
  <c r="U38" i="87"/>
  <c r="U40" i="87" s="1"/>
  <c r="U27" i="87"/>
  <c r="C19" i="20" l="1"/>
  <c r="D13" i="20" s="1"/>
  <c r="D40" i="87"/>
  <c r="C40" i="87" s="1"/>
  <c r="C7" i="20" s="1"/>
  <c r="C38" i="87"/>
  <c r="C5" i="20" s="1"/>
  <c r="C8" i="20" s="1"/>
  <c r="C27" i="87"/>
  <c r="D12" i="20" l="1"/>
  <c r="D17" i="20"/>
  <c r="D14" i="20"/>
  <c r="D15" i="20"/>
  <c r="D18" i="20"/>
  <c r="D16" i="20"/>
  <c r="D19" i="20" l="1"/>
</calcChain>
</file>

<file path=xl/sharedStrings.xml><?xml version="1.0" encoding="utf-8"?>
<sst xmlns="http://schemas.openxmlformats.org/spreadsheetml/2006/main" count="956" uniqueCount="403">
  <si>
    <t>FY 2025-2026 Bridge Investment Program: US 701 Business (Madison Street) at Soules Swamp Project</t>
  </si>
  <si>
    <t>Key Metrics</t>
  </si>
  <si>
    <t>Description</t>
  </si>
  <si>
    <t>Value</t>
  </si>
  <si>
    <t>Discounted Benefits</t>
  </si>
  <si>
    <t>Discounted Costs</t>
  </si>
  <si>
    <t>Net Present Value</t>
  </si>
  <si>
    <t>Benefit-Cost Ratio</t>
  </si>
  <si>
    <t xml:space="preserve"> </t>
  </si>
  <si>
    <t>Categorized Discounted &amp; Undiscounted Benefits</t>
  </si>
  <si>
    <t>Share of Total</t>
  </si>
  <si>
    <t>Total</t>
  </si>
  <si>
    <t>Quantified Project Impacts</t>
  </si>
  <si>
    <t>Category</t>
  </si>
  <si>
    <t>Unit</t>
  </si>
  <si>
    <t>30-Year Totals</t>
  </si>
  <si>
    <t>30-Year Annual Average</t>
  </si>
  <si>
    <t>Avoided Vehicle Travel due to Detours</t>
  </si>
  <si>
    <t>Annual Passenger Vehicle VMT</t>
  </si>
  <si>
    <t>miles</t>
  </si>
  <si>
    <t>Annual Truck VMT</t>
  </si>
  <si>
    <t>Annual POV VHT</t>
  </si>
  <si>
    <t>hours</t>
  </si>
  <si>
    <t>Annual Truck VHT</t>
  </si>
  <si>
    <t>Annual Person-Miles Traveled</t>
  </si>
  <si>
    <t>Emissions</t>
  </si>
  <si>
    <t>Avoided NOx emissions</t>
  </si>
  <si>
    <t>tons of NOx</t>
  </si>
  <si>
    <t>Avoided SOx emissions</t>
  </si>
  <si>
    <t>tons of SOx</t>
  </si>
  <si>
    <t>Avoided PM2.5 emissions</t>
  </si>
  <si>
    <t>tons of PM2.5</t>
  </si>
  <si>
    <t>Safety</t>
  </si>
  <si>
    <t>Number of Fatal Crashes Avoided</t>
  </si>
  <si>
    <t>fatal crashes</t>
  </si>
  <si>
    <t>Number of Injury Crashes Avoided</t>
  </si>
  <si>
    <t>injury crashes</t>
  </si>
  <si>
    <t>Highway External Use Costs (Undiscounted)</t>
  </si>
  <si>
    <t>Avoided Highway External Congestion Costs</t>
  </si>
  <si>
    <t>2023 dollars</t>
  </si>
  <si>
    <t>Avoided Highway External Noise Costs</t>
  </si>
  <si>
    <t>Project Inputs, &amp; Assumptions</t>
  </si>
  <si>
    <t>Color Code Legend</t>
  </si>
  <si>
    <t>Links to Other Worksheets</t>
  </si>
  <si>
    <t>Hard-Coded Numbers (inputs)</t>
  </si>
  <si>
    <t>Assumptions (inputs)</t>
  </si>
  <si>
    <t>Ouputs (calculations)</t>
  </si>
  <si>
    <t>Sources</t>
  </si>
  <si>
    <t>Residual Value</t>
  </si>
  <si>
    <t>Period of Captured Benefits</t>
  </si>
  <si>
    <t>years</t>
  </si>
  <si>
    <t>Based on the construction of a new bridge.</t>
  </si>
  <si>
    <t>Useful Life of Project Assets</t>
  </si>
  <si>
    <t>Engineer's estimate.</t>
  </si>
  <si>
    <t>Structure Component Cost</t>
  </si>
  <si>
    <t>YOE dollars</t>
  </si>
  <si>
    <t>NCDOT Cost Estimate</t>
  </si>
  <si>
    <t>Useful Life of Structure Component</t>
  </si>
  <si>
    <t>Existing engineering assumption, consistent with FHWA’s typical bridge service-life benchmark.</t>
  </si>
  <si>
    <t>Lee Street Roadway Component Cost</t>
  </si>
  <si>
    <t>Useful Life of Lee Street Roadway Component</t>
  </si>
  <si>
    <t>Preliminary composite assumption. NCDOT uses a 20-year pavement design period for qualifying secondary roads.</t>
  </si>
  <si>
    <t>Total Cost of Listed Components</t>
  </si>
  <si>
    <t>Calculated: structure cost plus roadway cost.</t>
  </si>
  <si>
    <t>Cost-Weighted Average Useful Life</t>
  </si>
  <si>
    <t>Calculated: ($8.5 million × 75 + $1.6 million × 20) ÷ $10.1 million.</t>
  </si>
  <si>
    <t>Traffic Data</t>
  </si>
  <si>
    <t>Traffic Volumes (2025)</t>
  </si>
  <si>
    <t>AADT</t>
  </si>
  <si>
    <t>daily vehicles</t>
  </si>
  <si>
    <t>Project traffic input: two-way AADT 12,500 in 2025. Confirm with NCDOT.</t>
  </si>
  <si>
    <t>Annual Traffic Volumes</t>
  </si>
  <si>
    <t>annual vehicles</t>
  </si>
  <si>
    <t>AADT multiplied by days per year.</t>
  </si>
  <si>
    <t>Passenger Vehicle Percentage</t>
  </si>
  <si>
    <t>percentage</t>
  </si>
  <si>
    <t>Project traffic input: truck share 4.8%. Passenger share is the remainder.</t>
  </si>
  <si>
    <t>Truck Vehicle Percentage</t>
  </si>
  <si>
    <t>Passenger Vehicles</t>
  </si>
  <si>
    <t>Annual vehicles allocated using passenger and truck shares.</t>
  </si>
  <si>
    <t>Trucks</t>
  </si>
  <si>
    <t>Assumed Annual Traffic Growth Rate</t>
  </si>
  <si>
    <t>Additional Downtown Traffic</t>
  </si>
  <si>
    <t>Additional Unique Affected Traffic</t>
  </si>
  <si>
    <t>Not supplied. Exclude trips already in bridge AADT and duplicate trips across Madison, Lee, and Franklin streets.</t>
  </si>
  <si>
    <t>Truck Share of Additional Affected Traffic</t>
  </si>
  <si>
    <t>Not supplied. Confirm using traffic counts for the additional affected trips.</t>
  </si>
  <si>
    <t>Additional Affected Traffic Diverted During Closure</t>
  </si>
  <si>
    <t>Not supplied. Confirm which additional trips detour and their applicable closure durations and routes.</t>
  </si>
  <si>
    <t>Flood Data</t>
  </si>
  <si>
    <t>Completed Whiteville Flood Closure Duration Request (003).xlsx</t>
  </si>
  <si>
    <t>Annual Flood Probability</t>
  </si>
  <si>
    <t>25-Year Event</t>
  </si>
  <si>
    <t>Annual exceedance probability equals 1/25. It includes floods of this magnitude or larger.</t>
  </si>
  <si>
    <t>50-Year Event</t>
  </si>
  <si>
    <t>Annual exceedance probability equals 1/50. It includes floods of this magnitude or larger.</t>
  </si>
  <si>
    <t>100-Year Event</t>
  </si>
  <si>
    <t>Annual exceedance probability equals 1/100. It includes floods of this magnitude or larger.</t>
  </si>
  <si>
    <t>No Build Inundation</t>
  </si>
  <si>
    <t>hours/event</t>
  </si>
  <si>
    <t>NCDOT existing inundation hours, cell C10. Basis: 2D Model Simulation.</t>
  </si>
  <si>
    <t>NCDOT existing inundation hours, cell C11. Basis: 2D Model Simulation.</t>
  </si>
  <si>
    <t>NCDOT existing inundation hours, cell C12. Basis: 2D Model Simulation.</t>
  </si>
  <si>
    <t>Build Inundation</t>
  </si>
  <si>
    <t>NCDOT proposed inundation hours, cell D10. Basis: 2D Model Simulation.</t>
  </si>
  <si>
    <t>NCDOT proposed inundation hours, cell D11. Basis: 2D Model Simulation.</t>
  </si>
  <si>
    <t>NCDOT proposed inundation hours, cell D12. Basis: 2D Model Simulation.</t>
  </si>
  <si>
    <t>No Build Closure</t>
  </si>
  <si>
    <t>NCDOT existing closure hours, cell E10. Basis: 2D Model Simulation.</t>
  </si>
  <si>
    <t>NCDOT existing closure hours, cell E11. Basis: 2D Model Simulation.</t>
  </si>
  <si>
    <t>NCDOT existing closure hours, cell E12. Basis: 2D Model Simulation.</t>
  </si>
  <si>
    <t>Build Closure</t>
  </si>
  <si>
    <t>NCDOT proposed closure hours, cell F10. Basis: 2D Model Simulation.</t>
  </si>
  <si>
    <t>NCDOT proposed closure hours, cell F11. Basis: 2D Model Simulation.</t>
  </si>
  <si>
    <t>NCDOT proposed closure hours, cell F12. Basis: 2D Model Simulation.</t>
  </si>
  <si>
    <t>Avoided Closure</t>
  </si>
  <si>
    <t>Detour Route Length</t>
  </si>
  <si>
    <t>Preliminary measurement from NCDOT GIS centerlines and ramps between the same endpoints as the normal route.</t>
  </si>
  <si>
    <t>Normal Route Length</t>
  </si>
  <si>
    <t>Measurement from NCDOT GIS centerlines. Common endpoints: Madison/Quality to Madison/Virgil.</t>
  </si>
  <si>
    <t>Net Additional Detour Distance</t>
  </si>
  <si>
    <t>miles/trip</t>
  </si>
  <si>
    <t>Previously measured detour distance minus normal route distance between common endpoints. Unrounded distance is retained.</t>
  </si>
  <si>
    <t>Detour Route</t>
  </si>
  <si>
    <t>Detour Average Vehicle Speed</t>
  </si>
  <si>
    <t>miles per hour</t>
  </si>
  <si>
    <t>route</t>
  </si>
  <si>
    <t>Quality Street / US 701 Bypass / Virgil Street</t>
  </si>
  <si>
    <t>NCDOT detour route.</t>
  </si>
  <si>
    <t>US 701 South / SR 1004 (Rough and Ready Road) / NC 410 / US 74 East / US 701 Bypass South / Columbus Street</t>
  </si>
  <si>
    <t>Flood-related maintenance and repair costs</t>
  </si>
  <si>
    <t>Estimated future NCDOT repair cost per damaging event</t>
  </si>
  <si>
    <t>$/event</t>
  </si>
  <si>
    <t>NCDOT response: future $350,000 per event. Confirm covered repairs and applicable events.</t>
  </si>
  <si>
    <t>Probability of Event</t>
  </si>
  <si>
    <t>Expected annual NCDOT flood repair cost</t>
  </si>
  <si>
    <t>year</t>
  </si>
  <si>
    <t>NCDOT to confirm. Convert costs to the dollar year used in the BCA.</t>
  </si>
  <si>
    <t>Parameter Values</t>
  </si>
  <si>
    <t>General Parameters</t>
  </si>
  <si>
    <t>Days per Year</t>
  </si>
  <si>
    <t>days per year</t>
  </si>
  <si>
    <t>Google Unit Converter</t>
  </si>
  <si>
    <t>Hour per Day</t>
  </si>
  <si>
    <t>hours per day</t>
  </si>
  <si>
    <t>Hours per Year</t>
  </si>
  <si>
    <t>hours per year</t>
  </si>
  <si>
    <t>Minutes per Hour</t>
  </si>
  <si>
    <t>minutes per hour</t>
  </si>
  <si>
    <t>Minutes per Day</t>
  </si>
  <si>
    <t>minutes per year</t>
  </si>
  <si>
    <t>Feet per Mile</t>
  </si>
  <si>
    <t>feet per mile</t>
  </si>
  <si>
    <t>Grams to US Tons</t>
  </si>
  <si>
    <t>factor</t>
  </si>
  <si>
    <t>Average Fuel Efficiency - Light Duty Vehicles</t>
  </si>
  <si>
    <t>miles per gallon</t>
  </si>
  <si>
    <t>Bureau of Transportation Statistics. Calculated based on Bureau of Transportation Statistics data on vehicle miles traveled and fuel consumption for short and long-base light duty vehicles</t>
  </si>
  <si>
    <t>Average Fuel Efficiency - Trucks</t>
  </si>
  <si>
    <t xml:space="preserve">Bureau of Transportation Statistics. Table VM-1. </t>
  </si>
  <si>
    <t>Rule of Half</t>
  </si>
  <si>
    <t xml:space="preserve">If people change mode in response to an infrastructure project or public transport service improvement, their perceived benefits (B) are valued at half the unit benefits to existing users (A) (the 'rule of half'). </t>
  </si>
  <si>
    <t>USDOT Recommended Parameter Values</t>
  </si>
  <si>
    <t>Discount Rates</t>
  </si>
  <si>
    <t>Discount Year (Year of Current Dollars)</t>
  </si>
  <si>
    <t>2025 U.S. Department of Transportation Benefit-Cost Analysis Guidance for Discretionary Grant Applications, May 2025 Update. Appendix A.</t>
  </si>
  <si>
    <t>Discount Rate</t>
  </si>
  <si>
    <t>Average Vehicle Occupancy Rates for Highway Passenger Vehicles (and Trucks)</t>
  </si>
  <si>
    <t>Passenger Vehicles (Weekday Peak)</t>
  </si>
  <si>
    <t>2026 U.S. Department of Transportation Benefit-Cost Analysis Guidance for Discretionary Grant Applications. Appendix A.</t>
  </si>
  <si>
    <t>Passenger Vehicles (Weekday Off-Peak)</t>
  </si>
  <si>
    <t>Passenger Vehicles (Weekend)</t>
  </si>
  <si>
    <t>Passenger Vehicles (All Travel)</t>
  </si>
  <si>
    <t>Value of Reduced Fatalities, Injuries, and Property Damage Only</t>
  </si>
  <si>
    <t>O – No Injury</t>
  </si>
  <si>
    <t>2024 dollars</t>
  </si>
  <si>
    <t>C – Possible Injury</t>
  </si>
  <si>
    <t>B – Non-incapacitating</t>
  </si>
  <si>
    <t>A – Incapacitating</t>
  </si>
  <si>
    <t>K – Killed</t>
  </si>
  <si>
    <t>U – Injured (Severity Unknown)</t>
  </si>
  <si>
    <t>Injuries per Injury Crash</t>
  </si>
  <si>
    <t>injuries</t>
  </si>
  <si>
    <t>Fatalities per Fatality Crash</t>
  </si>
  <si>
    <t>fatalities</t>
  </si>
  <si>
    <t>Fatal Crash</t>
  </si>
  <si>
    <t>Injury Crash</t>
  </si>
  <si>
    <t>PDO Crash</t>
  </si>
  <si>
    <t>North Carolina Crash Rates by Severity</t>
  </si>
  <si>
    <t>Crashes per 100 Million Vehicle Miles Traveled</t>
  </si>
  <si>
    <t>crashes</t>
  </si>
  <si>
    <t>NCDMV, 2024 North Carolina Traffic Crash Facts, statewide crash counts and VMT. Severity-specific rates calculated from reported totals.</t>
  </si>
  <si>
    <t>Fatal Crashes per 100 Million Vehicle Miles Traveled</t>
  </si>
  <si>
    <t>Injury Crashes per 100 Million Vehicle Miles Traveled</t>
  </si>
  <si>
    <t>PDO Crashes per 100 Million Vehicle Miles Traveled</t>
  </si>
  <si>
    <t>Value of Travel Time Savings (Value per Person-Hour)</t>
  </si>
  <si>
    <t>Personal</t>
  </si>
  <si>
    <t>Business</t>
  </si>
  <si>
    <t>All Purposes</t>
  </si>
  <si>
    <t>Walking, Cycling, Waiting, Standing, and Transfer Time</t>
  </si>
  <si>
    <t>Truck Drivers</t>
  </si>
  <si>
    <t>Bus Drivers</t>
  </si>
  <si>
    <t>Transit Rail Operators</t>
  </si>
  <si>
    <t>Locomotive Engineers</t>
  </si>
  <si>
    <t>Vehicle Operating Costs (Recommended Value per Mile)</t>
  </si>
  <si>
    <t>Light Duty Vehicles</t>
  </si>
  <si>
    <t>Commercial Trucks</t>
  </si>
  <si>
    <t>Congestion External Highway Use Costs (Recommended Value of Cost per Vehicle Mile Traveled)</t>
  </si>
  <si>
    <t>Light-Duty Vehicles - Urban</t>
  </si>
  <si>
    <t>Light-Duty Vehicles - Rural</t>
  </si>
  <si>
    <t>Light-Duty Vehicles – All Locations</t>
  </si>
  <si>
    <t>Buses and Trucks - Urban</t>
  </si>
  <si>
    <t>Buses and Trucks - Rural</t>
  </si>
  <si>
    <t>Buses and Trucks – All Locations</t>
  </si>
  <si>
    <t>All Vehicles - Urban</t>
  </si>
  <si>
    <t>All Vehicles - Rural</t>
  </si>
  <si>
    <t>All Vehicles – All Locations</t>
  </si>
  <si>
    <t>Noise External Highway Use Costs (Recommended Value of Cost per Vehicle Mile Traveled)</t>
  </si>
  <si>
    <t>Safety External Highway Use Costs (Recommended Value of Cost per Vehicle Mile Traveled)</t>
  </si>
  <si>
    <t>Passenger Vehicle Emissions Factors</t>
  </si>
  <si>
    <t>Emissions Factors per Mile</t>
  </si>
  <si>
    <t>NOx</t>
  </si>
  <si>
    <t>grams per mile</t>
  </si>
  <si>
    <t>Bureau of Transportation, Estimated U.S. Average Vehicle Emissions Rates per Vehicle by Vehicle Type Using Gasoline and Diesel, Table 4-43. Preliminary estimate for 2024 light-duty vehicles.</t>
  </si>
  <si>
    <t>SOx</t>
  </si>
  <si>
    <t xml:space="preserve">Argonne National Laboratory. Updates to Vehicle Operation Emission Factors in GREET1_2013. Table A2. Lifetime mileage-weighted average air pollutant emission factors (g/mile) for gasoline passenger cars. 2020 (latest) model year SO2 (assumed as proxy for SOx) emissions factor. </t>
  </si>
  <si>
    <t>PM2.5</t>
  </si>
  <si>
    <t>Bureau of Transportation, Estimated U.S. Average Vehicle Emissions Rates per Vehicle by Vehicle Type Using Gasoline and Diesel, Table 4-43. Preliminary estimate for 2024 light-duty vehicles. Combination of exhaust PM2.5, brake wear PM2.5, and tire wear PM2.5.</t>
  </si>
  <si>
    <t>Emissions Factors per Gallon</t>
  </si>
  <si>
    <t>grams per gallon</t>
  </si>
  <si>
    <t xml:space="preserve">Calculated. Emissions factor in grams per mile multiplied by miles per gallon. </t>
  </si>
  <si>
    <t>Truck Emissions Factors</t>
  </si>
  <si>
    <t>Bureau of Transportation, Estimated U.S. Average Vehicle Emissions Rates per Vehicle by Vehicle Type Using Gasoline and Diesel, Table 4-43. Preliminary estimate for 2024 diesel heavy-duty vehicles (other than buses.)</t>
  </si>
  <si>
    <t xml:space="preserve">Argonne National Laboratory. Updates to Vehicle Operation Emission Factors in GREET1_2013. Table A22. Lifetime mileage-weighted average air pollutant emission factors (g/mile) for diesel combination long-haul
trucks. 2020 (latest) model year SO2 (assumed as proxy for SOx) emissions factor. </t>
  </si>
  <si>
    <t>Bureau of Transportation, Estimated U.S. Average Vehicle Emissions Rates per Vehicle by Vehicle Type Using Gasoline and Diesel, Table 4-43. Preliminary estimate for 2024 heavy-duty vehicles (other than buses.) Combination of exhaust PM2.5, brake wear PM2.5, and tire wear PM2.5.</t>
  </si>
  <si>
    <t>Inflation Adjustment Values: Multipliers to Adjust to Real 2024 dollars</t>
  </si>
  <si>
    <t>2026 U.S. Department of Transportation Benefit-Cost Analysis Tool</t>
  </si>
  <si>
    <t>Assumption. 3% inflation.</t>
  </si>
  <si>
    <t>Assumption. 2% inflation.</t>
  </si>
  <si>
    <t>Benefit-Cost Analysis</t>
  </si>
  <si>
    <t>Parameter Values &amp; Inputs</t>
  </si>
  <si>
    <t>Undiscounted Benefits, Costs, &amp; Net Cash Flows</t>
  </si>
  <si>
    <t>Analysis Period Totals</t>
  </si>
  <si>
    <t>Up Front 1</t>
  </si>
  <si>
    <t>Up Front 2</t>
  </si>
  <si>
    <t>Up Front 3</t>
  </si>
  <si>
    <t>Up Front 4</t>
  </si>
  <si>
    <t>Up Front 5</t>
  </si>
  <si>
    <t>Up Front 6</t>
  </si>
  <si>
    <t>Up Front 7</t>
  </si>
  <si>
    <t>Yr 1</t>
  </si>
  <si>
    <t>Yr 2</t>
  </si>
  <si>
    <t>Yr 3</t>
  </si>
  <si>
    <t>Yr 4</t>
  </si>
  <si>
    <t>Yr 5</t>
  </si>
  <si>
    <t>Yr 6</t>
  </si>
  <si>
    <t>Yr 7</t>
  </si>
  <si>
    <t>Yr 8</t>
  </si>
  <si>
    <t>Yr 9</t>
  </si>
  <si>
    <t>Yr 10</t>
  </si>
  <si>
    <t>Yr 11</t>
  </si>
  <si>
    <t>Yr 12</t>
  </si>
  <si>
    <t>Yr 13</t>
  </si>
  <si>
    <t>Yr 14</t>
  </si>
  <si>
    <t>Yr 15</t>
  </si>
  <si>
    <t>Yr 16</t>
  </si>
  <si>
    <t>Yr 17</t>
  </si>
  <si>
    <t>Yr 18</t>
  </si>
  <si>
    <t>Yr 19</t>
  </si>
  <si>
    <t>Yr 20</t>
  </si>
  <si>
    <t>Yr 21</t>
  </si>
  <si>
    <t>Yr 22</t>
  </si>
  <si>
    <t>Yr 23</t>
  </si>
  <si>
    <t>Yr 24</t>
  </si>
  <si>
    <t>Yr 25</t>
  </si>
  <si>
    <t>Yr 26</t>
  </si>
  <si>
    <t>Yr 27</t>
  </si>
  <si>
    <t>Yr 28</t>
  </si>
  <si>
    <t>Yr 29</t>
  </si>
  <si>
    <t>Yr 30</t>
  </si>
  <si>
    <t>State of Good Repair</t>
  </si>
  <si>
    <t>Vehicle Operating Benefit</t>
  </si>
  <si>
    <t>Travel Time Benefit</t>
  </si>
  <si>
    <t>Safety Benefit</t>
  </si>
  <si>
    <t>External Use Cost Benefit</t>
  </si>
  <si>
    <t>Emissions Benefit</t>
  </si>
  <si>
    <t>Benefits</t>
  </si>
  <si>
    <t>Costs</t>
  </si>
  <si>
    <t>Net Cash Flows</t>
  </si>
  <si>
    <t>Discounted Benefits, Costs, &amp; Net Cash Flows</t>
  </si>
  <si>
    <t>NCDOT Madison Street Traffic Demand</t>
  </si>
  <si>
    <t>No Build Demand</t>
  </si>
  <si>
    <t>Annual Passenger Vehicles</t>
  </si>
  <si>
    <t>vehicles</t>
  </si>
  <si>
    <t>Annual Trucks</t>
  </si>
  <si>
    <t>Build Demand</t>
  </si>
  <si>
    <t>Traffic Volumes</t>
  </si>
  <si>
    <t>Flood Detour Forecast</t>
  </si>
  <si>
    <t>Parameters, Inputs, &amp; Assumptions</t>
  </si>
  <si>
    <t>Annual Traffic</t>
  </si>
  <si>
    <t>Probability of Flooding</t>
  </si>
  <si>
    <t>25-Year+</t>
  </si>
  <si>
    <t>50-Year+</t>
  </si>
  <si>
    <t>100-Year+</t>
  </si>
  <si>
    <t>Expected Annual Closure Hours Avoided</t>
  </si>
  <si>
    <t>hours/year</t>
  </si>
  <si>
    <t>Total Expected Closure Hours Avoided</t>
  </si>
  <si>
    <t>Diverted Vehicle Trips Avoided</t>
  </si>
  <si>
    <t>Passenger Vehicle Trips Avoided</t>
  </si>
  <si>
    <t>trips/year</t>
  </si>
  <si>
    <t>Truck Trips Avoided</t>
  </si>
  <si>
    <t>Total Vehicle Trips Avoided</t>
  </si>
  <si>
    <t>Vehicle Miles Avoided</t>
  </si>
  <si>
    <t>Passenger Vehicle Miles Avoided</t>
  </si>
  <si>
    <t>miles/year</t>
  </si>
  <si>
    <t>Truck Miles Avoided</t>
  </si>
  <si>
    <t>Total Vehicle Miles Avoided</t>
  </si>
  <si>
    <t>Vehicle Hours Avoided</t>
  </si>
  <si>
    <t>Passenger Vehicle Hours Avoided</t>
  </si>
  <si>
    <t>Truck Hours Avoided</t>
  </si>
  <si>
    <t>Total Vehicle Hours Avoided</t>
  </si>
  <si>
    <t>Project Cost</t>
  </si>
  <si>
    <t>Outputs (calculations)</t>
  </si>
  <si>
    <t>Inflation Adjustment Factors</t>
  </si>
  <si>
    <t>Annual Inflation</t>
  </si>
  <si>
    <t>Dollar Base Year</t>
  </si>
  <si>
    <t>Project Cost in YOE Dollars</t>
  </si>
  <si>
    <t>2024 &amp; Prior</t>
  </si>
  <si>
    <t>PE &amp; NEPA</t>
  </si>
  <si>
    <t>ROW</t>
  </si>
  <si>
    <t>Gauge Addition</t>
  </si>
  <si>
    <t>Construction</t>
  </si>
  <si>
    <t>Project Cost in 2024 Dollars</t>
  </si>
  <si>
    <t>Estimated Life</t>
  </si>
  <si>
    <t>Build Residual Value</t>
  </si>
  <si>
    <t>State of Good Repair Benefit</t>
  </si>
  <si>
    <t>Flood-Related Repair Cost Savings</t>
  </si>
  <si>
    <t>Avoided Flood Repair Costs</t>
  </si>
  <si>
    <t>2024 dollars per year</t>
  </si>
  <si>
    <t>Vehicle Operating Cost Benefit</t>
  </si>
  <si>
    <t>Avoided Vehicle Travel</t>
  </si>
  <si>
    <t>Avoided Fuel Consumption</t>
  </si>
  <si>
    <t>Gasoline</t>
  </si>
  <si>
    <t>gallons per year</t>
  </si>
  <si>
    <t>Diesel</t>
  </si>
  <si>
    <t>Avoided Vehicle Operating Costs</t>
  </si>
  <si>
    <t>Project Impacts</t>
  </si>
  <si>
    <t>Cumulative Impacts</t>
  </si>
  <si>
    <t>Avoided VMT</t>
  </si>
  <si>
    <t>Avoided Gasoline Consumption</t>
  </si>
  <si>
    <t>gallons</t>
  </si>
  <si>
    <t>Annual Average Impacts</t>
  </si>
  <si>
    <t>Travel Time Savings Benefit</t>
  </si>
  <si>
    <t>Avoided Person-Hours of Delay</t>
  </si>
  <si>
    <t>Person-Hours of Delay - Passenger Vehicles</t>
  </si>
  <si>
    <t>Person-Hours of Delay - Trucks</t>
  </si>
  <si>
    <t>Travel Time Cost Benefit</t>
  </si>
  <si>
    <t>Value of Time</t>
  </si>
  <si>
    <t>Avoided Vehicle Hours of Delay</t>
  </si>
  <si>
    <t>Person-Hours of Delay</t>
  </si>
  <si>
    <t>Avoided Vehicle Hours of Delay, Passenger Vehicles</t>
  </si>
  <si>
    <t>Person-Hours of Delay, Passenger Vehicles</t>
  </si>
  <si>
    <t>Fatalities, Injured Persons, and Crash Rates per 100 Million Vehicle Miles Traveled</t>
  </si>
  <si>
    <t>Average, Highway Crash Rates</t>
  </si>
  <si>
    <t>Vehicle Miles Traveled per 100 Million</t>
  </si>
  <si>
    <t>miles per year</t>
  </si>
  <si>
    <t>Avoided Crashes by Severity</t>
  </si>
  <si>
    <t>Avoided Crashes</t>
  </si>
  <si>
    <t>Avoided Fatal Crashes</t>
  </si>
  <si>
    <t>Avoided Injury Crashes</t>
  </si>
  <si>
    <t>Avoided PDO Crashes</t>
  </si>
  <si>
    <t>non-injury crashes</t>
  </si>
  <si>
    <t>Safety Cost Benefit</t>
  </si>
  <si>
    <t>Fatality Costs</t>
  </si>
  <si>
    <t>Injury Costs</t>
  </si>
  <si>
    <t>Non-Injury Costs</t>
  </si>
  <si>
    <t>Safety Costs</t>
  </si>
  <si>
    <t>Crashes</t>
  </si>
  <si>
    <t>Fatalities</t>
  </si>
  <si>
    <t>Injuries</t>
  </si>
  <si>
    <t>Annual Average</t>
  </si>
  <si>
    <t>Highway External Use Cost Benefit</t>
  </si>
  <si>
    <t>Avoided Vehicle Miles Traveled</t>
  </si>
  <si>
    <t>External Highway Use (Noise &amp; Congestion) Cost Benefit</t>
  </si>
  <si>
    <t>Avoided Congestion Costs</t>
  </si>
  <si>
    <t>Avoided Noise Costs</t>
  </si>
  <si>
    <t>Avoided External Highway Use Costs</t>
  </si>
  <si>
    <t>Emissions Cost Benefit</t>
  </si>
  <si>
    <t>Grams to Metric Ton</t>
  </si>
  <si>
    <t>Damage Costs for Emissions per Metric Ton</t>
  </si>
  <si>
    <t>Emission Type</t>
  </si>
  <si>
    <t>2024 dollars per metric ton</t>
  </si>
  <si>
    <t>Avoided Emissions</t>
  </si>
  <si>
    <t>Emissions by Type, Grams</t>
  </si>
  <si>
    <t>NOx emissions</t>
  </si>
  <si>
    <t>grams per year</t>
  </si>
  <si>
    <t>SOx emissions</t>
  </si>
  <si>
    <t>PM2.5 emissions</t>
  </si>
  <si>
    <t>Emissions by Type, Metric Tons</t>
  </si>
  <si>
    <t>metric tons per year</t>
  </si>
  <si>
    <t>Emissions Damage Cost Benefit</t>
  </si>
  <si>
    <t>Avoided Emissions Damage Costs</t>
  </si>
  <si>
    <t>metric tons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</si>
</sst>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5" formatCode="&quot;$&quot;#,##0_);\(&quot;$&quot;#,##0\)"/>
    <numFmt numFmtId="6" formatCode="&quot;$&quot;#,##0_);[Red]\(&quot;$&quot;#,##0\)"/>
    <numFmt numFmtId="8" formatCode="&quot;$&quot;#,##0.00_);[Red]\(&quot;$&quot;#,##0.00\)"/>
    <numFmt numFmtId="44" formatCode="_(&quot;$&quot;* #,##0.00_);_(&quot;$&quot;* \(#,##0.00\);_(&quot;$&quot;* &quot;-&quot;??_);_(@_)"/>
    <numFmt numFmtId="43" formatCode="_(* #,##0.00_);_(* \(#,##0.00\);_(* &quot;-&quot;??_);_(@_)"/>
    <numFmt numFmtId="164" formatCode="_(* #,##0_);_(* \(#,##0\);_(* &quot;-&quot;??_);_(@_)"/>
    <numFmt numFmtId="165" formatCode="&quot;$&quot;#,##0"/>
    <numFmt numFmtId="166" formatCode="&quot;$&quot;#,##0.00"/>
    <numFmt numFmtId="167" formatCode="0.000"/>
    <numFmt numFmtId="169" formatCode="0.0"/>
    <numFmt numFmtId="172" formatCode="0.0%"/>
    <numFmt numFmtId="174" formatCode="[$£-809]#,##0.000"/>
    <numFmt numFmtId="175" formatCode="[$$-409]#,##0"/>
    <numFmt numFmtId="176" formatCode="#,##0\ "/>
    <numFmt numFmtId="177" formatCode="_(* #,##0.0_);_(* \(#,##0.0\);_(* &quot;-&quot;??_);_(@_)"/>
    <numFmt numFmtId="178" formatCode="###0.00_)"/>
    <numFmt numFmtId="179" formatCode="#,##0_)"/>
    <numFmt numFmtId="180" formatCode="0.0_W"/>
    <numFmt numFmtId="181" formatCode="0.00_)"/>
    <numFmt numFmtId="182" formatCode="#,##0.0"/>
    <numFmt numFmtId="183" formatCode="#,##0.0_);\(#,##0.0\)"/>
    <numFmt numFmtId="187" formatCode="&quot;$&quot;#,##0;\(&quot;$&quot;#,##0\)"/>
    <numFmt numFmtId="188" formatCode="#,##0;\(#,##0\)"/>
  </numFmts>
  <fonts count="131">
    <font>
      <sz val="11"/>
      <color theme="1"/>
      <name val="Segoe UI"/>
    </font>
    <font>
      <sz val="11"/>
      <color theme="1"/>
      <name val="Segoe UI"/>
      <family val="2"/>
      <scheme val="minor"/>
    </font>
    <font>
      <sz val="11"/>
      <color theme="1"/>
      <name val="Segoe UI"/>
    </font>
    <font>
      <sz val="8"/>
      <name val="Segoe UI"/>
    </font>
    <font>
      <sz val="11"/>
      <color theme="10"/>
      <name val="Segoe UI"/>
    </font>
    <font>
      <sz val="11"/>
      <color theme="1"/>
      <name val="Gill Sans MT"/>
    </font>
    <font>
      <sz val="12"/>
      <name val="Arial"/>
    </font>
    <font>
      <sz val="11"/>
      <color theme="0"/>
      <name val="Segoe UI"/>
    </font>
    <font>
      <b/>
      <sz val="11"/>
      <color theme="0"/>
      <name val="Segoe UI"/>
    </font>
    <font>
      <b/>
      <sz val="11"/>
      <color theme="1"/>
      <name val="Segoe UI"/>
    </font>
    <font>
      <sz val="12"/>
      <name val="Segoe UI"/>
    </font>
    <font>
      <sz val="12"/>
      <color theme="1"/>
      <name val="Segoe UI"/>
    </font>
    <font>
      <sz val="11"/>
      <color rgb="FFFF0000"/>
      <name val="Segoe UI"/>
    </font>
    <font>
      <b/>
      <sz val="15"/>
      <color theme="3"/>
      <name val="Segoe UI"/>
    </font>
    <font>
      <b/>
      <sz val="13"/>
      <color theme="3"/>
      <name val="Segoe UI"/>
    </font>
    <font>
      <b/>
      <sz val="11"/>
      <color theme="3"/>
      <name val="Segoe UI"/>
    </font>
    <font>
      <sz val="11"/>
      <color rgb="FF006100"/>
      <name val="Segoe UI"/>
    </font>
    <font>
      <sz val="11"/>
      <color rgb="FF9C0006"/>
      <name val="Segoe UI"/>
    </font>
    <font>
      <sz val="11"/>
      <color rgb="FF3F3F76"/>
      <name val="Segoe UI"/>
    </font>
    <font>
      <b/>
      <sz val="11"/>
      <color rgb="FF3F3F3F"/>
      <name val="Segoe UI"/>
    </font>
    <font>
      <b/>
      <sz val="11"/>
      <color rgb="FFFA7D00"/>
      <name val="Segoe UI"/>
    </font>
    <font>
      <sz val="11"/>
      <color rgb="FFFA7D00"/>
      <name val="Segoe UI"/>
    </font>
    <font>
      <i/>
      <sz val="11"/>
      <color rgb="FF7F7F7F"/>
      <name val="Segoe UI"/>
    </font>
    <font>
      <sz val="10"/>
      <name val="Arial"/>
    </font>
    <font>
      <sz val="8"/>
      <name val="Arial"/>
    </font>
    <font>
      <sz val="11"/>
      <name val="Arial"/>
    </font>
    <font>
      <sz val="10"/>
      <color indexed="8"/>
      <name val="Arial"/>
    </font>
    <font>
      <sz val="10"/>
      <name val="MS Sans Serif"/>
    </font>
    <font>
      <sz val="9"/>
      <color indexed="8"/>
      <name val="Calibri"/>
    </font>
    <font>
      <sz val="12"/>
      <name val="Helv"/>
    </font>
    <font>
      <sz val="10"/>
      <name val="Tahoma"/>
    </font>
    <font>
      <b/>
      <sz val="12"/>
      <name val="Helv"/>
    </font>
    <font>
      <sz val="10"/>
      <name val="Helv"/>
    </font>
    <font>
      <sz val="9"/>
      <name val="Helv"/>
    </font>
    <font>
      <sz val="12"/>
      <name val="Helv"/>
    </font>
    <font>
      <b/>
      <sz val="10"/>
      <name val="Helv"/>
    </font>
    <font>
      <b/>
      <sz val="9"/>
      <name val="Helv"/>
    </font>
    <font>
      <sz val="8.5"/>
      <name val="Helv"/>
    </font>
    <font>
      <b/>
      <i/>
      <sz val="16"/>
      <name val="Helv"/>
    </font>
    <font>
      <sz val="8"/>
      <name val="Helv"/>
    </font>
    <font>
      <b/>
      <sz val="14"/>
      <name val="Helv"/>
    </font>
    <font>
      <b/>
      <sz val="11"/>
      <name val="Times New Roman"/>
    </font>
    <font>
      <sz val="10"/>
      <color theme="0"/>
      <name val="Arial"/>
    </font>
    <font>
      <sz val="12"/>
      <color theme="0"/>
      <name val="Arial"/>
    </font>
    <font>
      <sz val="12"/>
      <color theme="0"/>
      <name val="Arial Narrow"/>
    </font>
    <font>
      <sz val="11"/>
      <color theme="0"/>
      <name val="Times New Roman"/>
    </font>
    <font>
      <sz val="11"/>
      <color rgb="FF9C0006"/>
      <name val="Times New Roman"/>
    </font>
    <font>
      <b/>
      <sz val="12"/>
      <color rgb="FFFA7D00"/>
      <name val="Arial"/>
    </font>
    <font>
      <b/>
      <sz val="12"/>
      <color rgb="FFFA7D00"/>
      <name val="Arial Narrow"/>
    </font>
    <font>
      <sz val="10"/>
      <color theme="1"/>
      <name val="Tahoma"/>
    </font>
    <font>
      <sz val="12"/>
      <color theme="1"/>
      <name val="Arial Narrow"/>
    </font>
    <font>
      <b/>
      <sz val="13"/>
      <color theme="3"/>
      <name val="Arial"/>
    </font>
    <font>
      <b/>
      <sz val="13"/>
      <color theme="3"/>
      <name val="Arial Narrow"/>
    </font>
    <font>
      <sz val="11"/>
      <color theme="10"/>
      <name val="Calibri"/>
    </font>
    <font>
      <sz val="12"/>
      <color rgb="FF3F3F76"/>
      <name val="Arial"/>
    </font>
    <font>
      <sz val="12"/>
      <color rgb="FF3F3F76"/>
      <name val="Arial Narrow"/>
    </font>
    <font>
      <sz val="10"/>
      <color theme="4"/>
      <name val="Arial"/>
    </font>
    <font>
      <sz val="11"/>
      <color rgb="FF9C6500"/>
      <name val="Segoe UI"/>
    </font>
    <font>
      <sz val="11"/>
      <color rgb="FF000000"/>
      <name val="Segoe UI"/>
    </font>
    <font>
      <sz val="12"/>
      <color theme="1"/>
      <name val="Arial"/>
    </font>
    <font>
      <sz val="12"/>
      <color theme="1"/>
      <name val="Times New Roman"/>
    </font>
    <font>
      <sz val="11"/>
      <color indexed="8"/>
      <name val="Segoe UI"/>
    </font>
    <font>
      <sz val="10"/>
      <color theme="1"/>
      <name val="Arial"/>
    </font>
    <font>
      <sz val="10"/>
      <color theme="1"/>
      <name val="Arial Narrow"/>
    </font>
    <font>
      <b/>
      <sz val="12"/>
      <color theme="5"/>
      <name val="Tahoma"/>
    </font>
    <font>
      <b/>
      <sz val="11"/>
      <color theme="1"/>
      <name val="Times New Roman"/>
    </font>
    <font>
      <sz val="10"/>
      <color theme="10"/>
      <name val="Arial"/>
    </font>
    <font>
      <sz val="11"/>
      <color rgb="FF0070C0"/>
      <name val="Segoe UI"/>
    </font>
    <font>
      <sz val="11"/>
      <color rgb="FF0000FF"/>
      <name val="Segoe UI"/>
    </font>
    <font>
      <sz val="18"/>
      <color theme="3"/>
      <name val="Franklin Gothic Demi Cond"/>
    </font>
    <font>
      <sz val="11"/>
      <color rgb="FF9C5700"/>
      <name val="Segoe UI"/>
    </font>
    <font>
      <b/>
      <sz val="16"/>
      <color theme="2"/>
      <name val="Segoe UI"/>
    </font>
    <font>
      <sz val="16"/>
      <color theme="2"/>
      <name val="Segoe UI"/>
    </font>
    <font>
      <b/>
      <sz val="16"/>
      <color rgb="FFEEF2EE"/>
      <name val="Segoe UI"/>
    </font>
    <font>
      <sz val="11"/>
      <name val="Segoe UI"/>
      <family val="2"/>
      <scheme val="minor"/>
    </font>
    <font>
      <sz val="10"/>
      <name val="Segoe UI"/>
      <family val="2"/>
      <scheme val="minor"/>
    </font>
    <font>
      <sz val="16"/>
      <color theme="0"/>
      <name val="Segoe UI"/>
      <family val="2"/>
      <scheme val="minor"/>
    </font>
    <font>
      <sz val="12"/>
      <name val="Segoe UI"/>
      <family val="2"/>
      <scheme val="minor"/>
    </font>
    <font>
      <sz val="12"/>
      <color theme="1"/>
      <name val="Segoe UI"/>
      <family val="2"/>
      <scheme val="minor"/>
    </font>
    <font>
      <b/>
      <sz val="16"/>
      <color theme="2"/>
      <name val="Segoe UI"/>
      <family val="2"/>
      <scheme val="minor"/>
    </font>
    <font>
      <sz val="11"/>
      <color theme="2"/>
      <name val="Segoe UI"/>
      <family val="2"/>
      <scheme val="minor"/>
    </font>
    <font>
      <b/>
      <sz val="11"/>
      <color theme="2"/>
      <name val="Segoe UI"/>
      <family val="2"/>
      <scheme val="minor"/>
    </font>
    <font>
      <b/>
      <sz val="10"/>
      <color theme="2"/>
      <name val="Segoe UI"/>
      <family val="2"/>
      <scheme val="minor"/>
    </font>
    <font>
      <sz val="10"/>
      <color theme="1"/>
      <name val="Segoe UI"/>
      <family val="2"/>
      <scheme val="minor"/>
    </font>
    <font>
      <sz val="10"/>
      <color rgb="FF00B050"/>
      <name val="Segoe UI"/>
      <family val="2"/>
      <scheme val="minor"/>
    </font>
    <font>
      <sz val="10"/>
      <color rgb="FF0000FF"/>
      <name val="Segoe UI"/>
      <family val="2"/>
      <scheme val="minor"/>
    </font>
    <font>
      <b/>
      <sz val="10"/>
      <color rgb="FF0000FF"/>
      <name val="Segoe UI"/>
      <family val="2"/>
      <scheme val="minor"/>
    </font>
    <font>
      <i/>
      <sz val="10"/>
      <color theme="2"/>
      <name val="Segoe UI"/>
      <family val="2"/>
      <scheme val="minor"/>
    </font>
    <font>
      <i/>
      <sz val="10"/>
      <color rgb="FFFFFFFF"/>
      <name val="Segoe UI"/>
      <family val="2"/>
      <scheme val="minor"/>
    </font>
    <font>
      <i/>
      <sz val="10"/>
      <name val="Segoe UI"/>
      <family val="2"/>
      <scheme val="minor"/>
    </font>
    <font>
      <b/>
      <sz val="10"/>
      <name val="Segoe UI"/>
      <family val="2"/>
      <scheme val="minor"/>
    </font>
    <font>
      <b/>
      <u/>
      <sz val="10"/>
      <name val="Segoe UI"/>
      <family val="2"/>
      <scheme val="minor"/>
    </font>
    <font>
      <sz val="10"/>
      <color theme="2"/>
      <name val="Segoe UI"/>
      <family val="2"/>
      <scheme val="minor"/>
    </font>
    <font>
      <sz val="11"/>
      <color theme="1"/>
      <name val="Segoe UI"/>
      <family val="2"/>
      <scheme val="minor"/>
    </font>
    <font>
      <sz val="11"/>
      <color theme="0"/>
      <name val="Segoe UI"/>
      <family val="2"/>
      <scheme val="minor"/>
    </font>
    <font>
      <sz val="11"/>
      <name val="Segoe UI"/>
      <family val="2"/>
      <scheme val="minor"/>
    </font>
    <font>
      <sz val="10"/>
      <name val="Segoe UI"/>
      <family val="2"/>
      <scheme val="minor"/>
    </font>
    <font>
      <sz val="16"/>
      <color theme="0"/>
      <name val="Segoe UI"/>
      <family val="2"/>
      <scheme val="minor"/>
    </font>
    <font>
      <sz val="12"/>
      <name val="Segoe UI"/>
      <family val="2"/>
      <scheme val="minor"/>
    </font>
    <font>
      <sz val="12"/>
      <color theme="1"/>
      <name val="Segoe UI"/>
      <family val="2"/>
      <scheme val="minor"/>
    </font>
    <font>
      <sz val="11"/>
      <color rgb="FFFF0000"/>
      <name val="Segoe UI"/>
      <family val="2"/>
      <scheme val="minor"/>
    </font>
    <font>
      <b/>
      <sz val="16"/>
      <color theme="2"/>
      <name val="Segoe UI"/>
      <family val="2"/>
      <scheme val="minor"/>
    </font>
    <font>
      <sz val="11"/>
      <color theme="2"/>
      <name val="Segoe UI"/>
      <family val="2"/>
      <scheme val="minor"/>
    </font>
    <font>
      <sz val="10"/>
      <color theme="1"/>
      <name val="Segoe UI"/>
      <family val="2"/>
      <scheme val="minor"/>
    </font>
    <font>
      <b/>
      <i/>
      <sz val="10"/>
      <color rgb="FFFFFFFF"/>
      <name val="Segoe UI"/>
      <family val="2"/>
      <scheme val="minor"/>
    </font>
    <font>
      <b/>
      <sz val="10"/>
      <color rgb="FFFFFFFF"/>
      <name val="Segoe UI"/>
      <family val="2"/>
      <scheme val="minor"/>
    </font>
    <font>
      <sz val="10"/>
      <color rgb="FF0A3A37"/>
      <name val="Segoe UI"/>
      <family val="2"/>
      <scheme val="minor"/>
    </font>
    <font>
      <sz val="10"/>
      <color rgb="FF000000"/>
      <name val="Segoe UI"/>
      <family val="2"/>
      <scheme val="minor"/>
    </font>
    <font>
      <sz val="11"/>
      <color rgb="FF0A3A37"/>
      <name val="Segoe UI"/>
      <family val="2"/>
    </font>
    <font>
      <b/>
      <i/>
      <sz val="10"/>
      <color rgb="FF000000"/>
      <name val="Segoe UI"/>
      <family val="2"/>
      <scheme val="minor"/>
    </font>
    <font>
      <i/>
      <sz val="10"/>
      <color rgb="FF0A3A37"/>
      <name val="Segoe UI"/>
      <family val="2"/>
      <scheme val="minor"/>
    </font>
    <font>
      <i/>
      <sz val="10"/>
      <color rgb="FF000000"/>
      <name val="Segoe UI"/>
      <family val="2"/>
      <scheme val="minor"/>
    </font>
    <font>
      <i/>
      <sz val="10"/>
      <color theme="1"/>
      <name val="Segoe UI"/>
      <family val="2"/>
      <scheme val="minor"/>
    </font>
    <font>
      <b/>
      <u/>
      <sz val="10"/>
      <color theme="2"/>
      <name val="Segoe UI"/>
      <family val="2"/>
      <scheme val="minor"/>
    </font>
    <font>
      <b/>
      <sz val="10"/>
      <color theme="2"/>
      <name val="Segoe UI"/>
      <family val="2"/>
    </font>
    <font>
      <sz val="10"/>
      <color theme="1"/>
      <name val="Segoe UI"/>
      <family val="2"/>
    </font>
    <font>
      <sz val="10"/>
      <name val="Segoe UI"/>
      <family val="2"/>
    </font>
    <font>
      <sz val="10"/>
      <color rgb="FF00B050"/>
      <name val="Segoe UI"/>
      <family val="2"/>
    </font>
    <font>
      <sz val="10"/>
      <color rgb="FF0000FF"/>
      <name val="Segoe UI"/>
      <family val="2"/>
    </font>
    <font>
      <i/>
      <sz val="10"/>
      <color theme="2"/>
      <name val="Segoe UI"/>
      <family val="2"/>
    </font>
    <font>
      <sz val="10"/>
      <color rgb="FF000000"/>
      <name val="Segoe UI"/>
      <family val="2"/>
    </font>
    <font>
      <i/>
      <sz val="10"/>
      <color rgb="FFFFFFFF"/>
      <name val="Segoe UI"/>
      <family val="2"/>
    </font>
    <font>
      <sz val="10"/>
      <color rgb="FF0A3A37"/>
      <name val="Segoe UI"/>
      <family val="2"/>
    </font>
    <font>
      <i/>
      <u/>
      <sz val="10"/>
      <color rgb="FF0A3A37"/>
      <name val="Segoe UI"/>
      <family val="2"/>
      <scheme val="minor"/>
    </font>
    <font>
      <i/>
      <u/>
      <sz val="10"/>
      <color rgb="FF000000"/>
      <name val="Segoe UI"/>
      <family val="2"/>
      <scheme val="minor"/>
    </font>
    <font>
      <b/>
      <sz val="16"/>
      <color rgb="FFFFFFFF"/>
      <name val="Segoe UI"/>
      <family val="2"/>
    </font>
    <font>
      <b/>
      <u/>
      <sz val="10"/>
      <color rgb="FF000000"/>
      <name val="Segoe UI"/>
      <family val="2"/>
      <scheme val="minor"/>
    </font>
    <font>
      <b/>
      <i/>
      <sz val="10"/>
      <name val="Segoe UI"/>
      <family val="2"/>
      <scheme val="minor"/>
    </font>
    <font>
      <b/>
      <i/>
      <u/>
      <sz val="10"/>
      <name val="Segoe UI"/>
      <family val="2"/>
      <scheme val="minor"/>
    </font>
    <font>
      <b/>
      <i/>
      <u/>
      <sz val="10"/>
      <color rgb="FF000000"/>
      <name val="Segoe UI"/>
      <family val="2"/>
      <scheme val="minor"/>
    </font>
    <font>
      <sz val="8"/>
      <name val="Segoe UI"/>
      <family val="2"/>
    </font>
  </fonts>
  <fills count="72">
    <fill>
      <patternFill patternType="none"/>
    </fill>
    <fill>
      <patternFill patternType="gray125"/>
    </fill>
    <fill>
      <patternFill patternType="solid">
        <fgColor theme="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5117038483843"/>
        <bgColor indexed="65"/>
      </patternFill>
    </fill>
    <fill>
      <patternFill patternType="solid">
        <fgColor theme="4" tint="0.59996337778862885"/>
        <bgColor indexed="65"/>
      </patternFill>
    </fill>
    <fill>
      <patternFill patternType="solid">
        <fgColor theme="4" tint="0.39997558519241921"/>
        <bgColor indexed="65"/>
      </patternFill>
    </fill>
    <fill>
      <patternFill patternType="solid">
        <fgColor theme="5"/>
      </patternFill>
    </fill>
    <fill>
      <patternFill patternType="solid">
        <fgColor theme="5" tint="0.79995117038483843"/>
        <bgColor indexed="65"/>
      </patternFill>
    </fill>
    <fill>
      <patternFill patternType="solid">
        <fgColor theme="5" tint="0.59996337778862885"/>
        <bgColor indexed="65"/>
      </patternFill>
    </fill>
    <fill>
      <patternFill patternType="solid">
        <fgColor theme="5" tint="0.39997558519241921"/>
        <bgColor indexed="65"/>
      </patternFill>
    </fill>
    <fill>
      <patternFill patternType="solid">
        <fgColor theme="6"/>
      </patternFill>
    </fill>
    <fill>
      <patternFill patternType="solid">
        <fgColor theme="6" tint="0.79995117038483843"/>
        <bgColor indexed="65"/>
      </patternFill>
    </fill>
    <fill>
      <patternFill patternType="solid">
        <fgColor theme="6" tint="0.59996337778862885"/>
        <bgColor indexed="65"/>
      </patternFill>
    </fill>
    <fill>
      <patternFill patternType="solid">
        <fgColor theme="6" tint="0.39997558519241921"/>
        <bgColor indexed="65"/>
      </patternFill>
    </fill>
    <fill>
      <patternFill patternType="solid">
        <fgColor theme="7"/>
      </patternFill>
    </fill>
    <fill>
      <patternFill patternType="solid">
        <fgColor theme="7" tint="0.79995117038483843"/>
        <bgColor indexed="65"/>
      </patternFill>
    </fill>
    <fill>
      <patternFill patternType="solid">
        <fgColor theme="7" tint="0.59996337778862885"/>
        <bgColor indexed="65"/>
      </patternFill>
    </fill>
    <fill>
      <patternFill patternType="solid">
        <fgColor theme="7" tint="0.39997558519241921"/>
        <bgColor indexed="65"/>
      </patternFill>
    </fill>
    <fill>
      <patternFill patternType="solid">
        <fgColor theme="8"/>
      </patternFill>
    </fill>
    <fill>
      <patternFill patternType="solid">
        <fgColor theme="8" tint="0.79995117038483843"/>
        <bgColor indexed="65"/>
      </patternFill>
    </fill>
    <fill>
      <patternFill patternType="solid">
        <fgColor theme="8" tint="0.59996337778862885"/>
        <bgColor indexed="65"/>
      </patternFill>
    </fill>
    <fill>
      <patternFill patternType="solid">
        <fgColor theme="8" tint="0.39997558519241921"/>
        <bgColor indexed="65"/>
      </patternFill>
    </fill>
    <fill>
      <patternFill patternType="solid">
        <fgColor theme="9"/>
      </patternFill>
    </fill>
    <fill>
      <patternFill patternType="solid">
        <fgColor theme="9" tint="0.79995117038483843"/>
        <bgColor indexed="65"/>
      </patternFill>
    </fill>
    <fill>
      <patternFill patternType="solid">
        <fgColor theme="9" tint="0.59996337778862885"/>
        <bgColor indexed="65"/>
      </patternFill>
    </fill>
    <fill>
      <patternFill patternType="solid">
        <fgColor theme="9" tint="0.39997558519241921"/>
        <bgColor indexed="65"/>
      </patternFill>
    </fill>
    <fill>
      <patternFill patternType="solid">
        <fgColor indexed="22"/>
      </patternFill>
    </fill>
    <fill>
      <patternFill patternType="solid">
        <fgColor indexed="22"/>
      </patternFill>
    </fill>
    <fill>
      <patternFill patternType="solid">
        <fgColor indexed="26"/>
      </patternFill>
    </fill>
    <fill>
      <patternFill patternType="solid">
        <fgColor indexed="22"/>
      </patternFill>
    </fill>
    <fill>
      <patternFill patternType="solid">
        <fgColor rgb="FF01FF00"/>
      </patternFill>
    </fill>
    <fill>
      <patternFill patternType="solid">
        <fgColor rgb="FFFF3333"/>
      </patternFill>
    </fill>
    <fill>
      <patternFill patternType="solid">
        <fgColor rgb="FFFFCCCC"/>
      </patternFill>
    </fill>
    <fill>
      <patternFill patternType="solid">
        <fgColor rgb="FFFF9999"/>
      </patternFill>
    </fill>
    <fill>
      <patternFill patternType="solid">
        <fgColor rgb="FFFF6666"/>
      </patternFill>
    </fill>
    <fill>
      <patternFill patternType="solid">
        <fgColor rgb="FFCC6666"/>
      </patternFill>
    </fill>
    <fill>
      <patternFill patternType="solid">
        <fgColor rgb="FFCCFFFF"/>
      </patternFill>
    </fill>
    <fill>
      <patternFill patternType="solid">
        <fgColor rgb="FF01FFFF"/>
      </patternFill>
    </fill>
    <fill>
      <patternFill patternType="solid">
        <fgColor rgb="FF99CCCC"/>
      </patternFill>
    </fill>
    <fill>
      <patternFill patternType="solid">
        <fgColor rgb="FF00CCCC"/>
      </patternFill>
    </fill>
    <fill>
      <patternFill patternType="solid">
        <fgColor rgb="FF669999"/>
      </patternFill>
    </fill>
    <fill>
      <patternFill patternType="solid">
        <fgColor rgb="FF009999"/>
      </patternFill>
    </fill>
    <fill>
      <patternFill patternType="solid">
        <fgColor rgb="FFFFCCFF"/>
      </patternFill>
    </fill>
    <fill>
      <patternFill patternType="solid">
        <fgColor rgb="FFFF99FF"/>
      </patternFill>
    </fill>
    <fill>
      <patternFill patternType="solid">
        <fgColor rgb="FFFF33FF"/>
      </patternFill>
    </fill>
    <fill>
      <patternFill patternType="solid">
        <fgColor rgb="FFCC99CC"/>
      </patternFill>
    </fill>
    <fill>
      <patternFill patternType="solid">
        <fgColor rgb="FFCC66CC"/>
      </patternFill>
    </fill>
    <fill>
      <patternFill patternType="solid">
        <fgColor theme="8" tint="0.79995117038483843"/>
        <bgColor indexed="65"/>
      </patternFill>
    </fill>
    <fill>
      <patternFill patternType="solid">
        <fgColor rgb="FFD8EBF1"/>
      </patternFill>
    </fill>
    <fill>
      <patternFill patternType="solid">
        <fgColor theme="1" tint="9.9978637043366805E-2"/>
        <bgColor indexed="65"/>
      </patternFill>
    </fill>
    <fill>
      <patternFill patternType="solid">
        <fgColor rgb="FFFFFFFF"/>
      </patternFill>
    </fill>
    <fill>
      <patternFill patternType="solid">
        <fgColor theme="1"/>
      </patternFill>
    </fill>
    <fill>
      <patternFill patternType="solid">
        <fgColor theme="1" tint="9.9948118533890809E-2"/>
        <bgColor indexed="65"/>
      </patternFill>
    </fill>
    <fill>
      <patternFill patternType="solid">
        <fgColor rgb="FF11615C"/>
      </patternFill>
    </fill>
    <fill>
      <patternFill patternType="solid">
        <fgColor rgb="FFFFFFFF"/>
      </patternFill>
    </fill>
    <fill>
      <patternFill patternType="none"/>
    </fill>
    <fill>
      <patternFill patternType="solid">
        <fgColor rgb="FFD8EBF1"/>
        <bgColor indexed="64"/>
      </patternFill>
    </fill>
    <fill>
      <patternFill patternType="solid">
        <fgColor theme="1" tint="0.499984740745262"/>
        <bgColor indexed="64"/>
      </patternFill>
    </fill>
    <fill>
      <patternFill patternType="solid">
        <fgColor theme="2"/>
        <bgColor indexed="64"/>
      </patternFill>
    </fill>
    <fill>
      <patternFill patternType="solid">
        <fgColor theme="1" tint="0.89999084444715716"/>
        <bgColor indexed="64"/>
      </patternFill>
    </fill>
    <fill>
      <patternFill patternType="solid">
        <fgColor theme="6" tint="0.39997558519241921"/>
        <bgColor indexed="64"/>
      </patternFill>
    </fill>
    <fill>
      <patternFill patternType="solid">
        <fgColor theme="6"/>
        <bgColor indexed="64"/>
      </patternFill>
    </fill>
    <fill>
      <patternFill patternType="solid">
        <fgColor theme="1" tint="0.749992370372631"/>
        <bgColor indexed="64"/>
      </patternFill>
    </fill>
    <fill>
      <patternFill patternType="solid">
        <fgColor theme="6" tint="0.7999816888943144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22"/>
      </bottom>
      <diagonal/>
    </border>
    <border>
      <left/>
      <right/>
      <top/>
      <bottom style="hair">
        <color indexed="64"/>
      </bottom>
      <diagonal/>
    </border>
    <border>
      <left/>
      <right/>
      <top/>
      <bottom style="hair">
        <color indexed="8"/>
      </bottom>
      <diagonal/>
    </border>
    <border>
      <left/>
      <right/>
      <top/>
      <bottom style="dashed">
        <color rgb="FFBFBFBF"/>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bottom style="hair">
        <color indexed="64"/>
      </bottom>
      <diagonal/>
    </border>
    <border>
      <left/>
      <right/>
      <top/>
      <bottom/>
      <diagonal/>
    </border>
    <border>
      <left/>
      <right/>
      <top/>
      <bottom style="thin">
        <color indexed="64"/>
      </bottom>
      <diagonal/>
    </border>
    <border>
      <left style="thin">
        <color theme="3"/>
      </left>
      <right style="thin">
        <color theme="3"/>
      </right>
      <top style="thin">
        <color theme="3"/>
      </top>
      <bottom style="thin">
        <color theme="3"/>
      </bottom>
      <diagonal/>
    </border>
    <border>
      <left style="thin">
        <color theme="3"/>
      </left>
      <right/>
      <top style="thin">
        <color theme="3"/>
      </top>
      <bottom style="thin">
        <color theme="3"/>
      </bottom>
      <diagonal/>
    </border>
    <border>
      <left/>
      <right/>
      <top style="thin">
        <color theme="3"/>
      </top>
      <bottom style="thin">
        <color theme="3"/>
      </bottom>
      <diagonal/>
    </border>
    <border>
      <left/>
      <right style="thin">
        <color theme="3"/>
      </right>
      <top style="thin">
        <color theme="3"/>
      </top>
      <bottom style="thin">
        <color theme="3"/>
      </bottom>
      <diagonal/>
    </border>
    <border>
      <left/>
      <right/>
      <top/>
      <bottom style="thin">
        <color rgb="FF000000"/>
      </bottom>
      <diagonal/>
    </border>
  </borders>
  <cellStyleXfs count="343">
    <xf numFmtId="0" fontId="0" fillId="0" borderId="0"/>
    <xf numFmtId="37" fontId="2" fillId="0" borderId="0" applyFont="0" applyFill="0" applyBorder="0" applyProtection="0">
      <alignment horizontal="right" vertical="center"/>
    </xf>
    <xf numFmtId="9" fontId="2" fillId="0" borderId="0" applyFont="0" applyFill="0" applyBorder="0" applyProtection="0">
      <alignment horizontal="right"/>
    </xf>
    <xf numFmtId="0" fontId="4" fillId="0" borderId="0" applyNumberFormat="0" applyFill="0" applyBorder="0" applyAlignment="0" applyProtection="0"/>
    <xf numFmtId="0" fontId="5" fillId="0" borderId="0"/>
    <xf numFmtId="0" fontId="6" fillId="0" borderId="0" applyNumberFormat="0" applyFill="0" applyBorder="0" applyAlignment="0" applyProtection="0"/>
    <xf numFmtId="0" fontId="2" fillId="0" borderId="0"/>
    <xf numFmtId="0" fontId="2" fillId="0" borderId="0"/>
    <xf numFmtId="44" fontId="2" fillId="0" borderId="0" applyFont="0" applyFill="0" applyBorder="0" applyAlignment="0" applyProtection="0"/>
    <xf numFmtId="0" fontId="4" fillId="0" borderId="0" applyNumberForma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23" fillId="0" borderId="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174" fontId="2" fillId="31"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8" borderId="0"/>
    <xf numFmtId="0" fontId="2" fillId="39" borderId="0"/>
    <xf numFmtId="0" fontId="7" fillId="13"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3" fillId="10" borderId="0" applyNumberFormat="0" applyBorder="0" applyAlignment="0" applyProtection="0"/>
    <xf numFmtId="0" fontId="44"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42" fillId="14" borderId="0" applyNumberFormat="0" applyBorder="0" applyAlignment="0" applyProtection="0"/>
    <xf numFmtId="175" fontId="45" fillId="14" borderId="0" applyNumberFormat="0" applyBorder="0" applyAlignment="0" applyProtection="0"/>
    <xf numFmtId="0" fontId="43" fillId="14" borderId="0" applyNumberFormat="0" applyBorder="0" applyAlignment="0" applyProtection="0"/>
    <xf numFmtId="0" fontId="44"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43" fillId="18" borderId="0" applyNumberFormat="0" applyBorder="0" applyAlignment="0" applyProtection="0"/>
    <xf numFmtId="0" fontId="44"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176" fontId="25" fillId="0" borderId="0">
      <alignment vertical="center"/>
    </xf>
    <xf numFmtId="0" fontId="17" fillId="4" borderId="0" applyNumberFormat="0" applyBorder="0" applyAlignment="0" applyProtection="0"/>
    <xf numFmtId="175" fontId="46" fillId="4" borderId="0" applyNumberFormat="0" applyBorder="0" applyAlignment="0" applyProtection="0"/>
    <xf numFmtId="0" fontId="28" fillId="0" borderId="15" applyNumberFormat="0" applyFont="0" applyProtection="0">
      <alignment wrapText="1"/>
    </xf>
    <xf numFmtId="0" fontId="20" fillId="7" borderId="6" applyNumberFormat="0" applyAlignment="0" applyProtection="0"/>
    <xf numFmtId="0" fontId="20" fillId="7" borderId="6" applyNumberFormat="0" applyAlignment="0" applyProtection="0"/>
    <xf numFmtId="0" fontId="47" fillId="7" borderId="6" applyNumberFormat="0" applyAlignment="0" applyProtection="0"/>
    <xf numFmtId="0" fontId="48" fillId="7" borderId="6" applyNumberFormat="0" applyAlignment="0" applyProtection="0"/>
    <xf numFmtId="0" fontId="8" fillId="8" borderId="9" applyNumberFormat="0" applyAlignment="0" applyProtection="0"/>
    <xf numFmtId="0" fontId="2" fillId="40" borderId="0"/>
    <xf numFmtId="0" fontId="2" fillId="41" borderId="0"/>
    <xf numFmtId="0" fontId="2" fillId="42" borderId="0"/>
    <xf numFmtId="0" fontId="2" fillId="43" borderId="0"/>
    <xf numFmtId="0" fontId="29" fillId="0" borderId="0">
      <alignment horizontal="center" vertical="center" wrapText="1"/>
    </xf>
    <xf numFmtId="43" fontId="23" fillId="0" borderId="0" applyFont="0" applyFill="0" applyBorder="0" applyAlignment="0" applyProtection="0"/>
    <xf numFmtId="43" fontId="23" fillId="0" borderId="0" applyFont="0" applyFill="0" applyBorder="0" applyAlignment="0" applyProtection="0"/>
    <xf numFmtId="43" fontId="26" fillId="0" borderId="0" applyFont="0" applyFill="0" applyBorder="0" applyAlignment="0" applyProtection="0">
      <alignment vertical="top"/>
    </xf>
    <xf numFmtId="43" fontId="3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3" fontId="23" fillId="0" borderId="0" applyFont="0" applyFill="0" applyBorder="0" applyAlignment="0" applyProtection="0"/>
    <xf numFmtId="0" fontId="31" fillId="0" borderId="0">
      <alignment horizontal="left" vertical="center" wrapText="1"/>
    </xf>
    <xf numFmtId="44" fontId="23" fillId="0" borderId="0" applyFont="0" applyFill="0" applyBorder="0" applyAlignment="0" applyProtection="0"/>
    <xf numFmtId="44" fontId="23" fillId="0" borderId="0" applyFont="0" applyFill="0" applyBorder="0" applyAlignment="0" applyProtection="0"/>
    <xf numFmtId="44" fontId="26" fillId="0" borderId="0" applyFont="0" applyFill="0" applyBorder="0" applyAlignment="0" applyProtection="0">
      <alignment vertical="top"/>
    </xf>
    <xf numFmtId="44" fontId="26" fillId="0" borderId="0" applyFont="0" applyFill="0" applyBorder="0" applyAlignment="0" applyProtection="0">
      <alignment vertical="top"/>
    </xf>
    <xf numFmtId="44" fontId="30" fillId="0" borderId="0" applyFont="0" applyFill="0" applyBorder="0" applyAlignment="0" applyProtection="0"/>
    <xf numFmtId="44" fontId="23" fillId="0" borderId="0" applyFont="0" applyFill="0" applyBorder="0" applyAlignment="0" applyProtection="0"/>
    <xf numFmtId="44" fontId="2" fillId="0" borderId="0" applyFont="0" applyFill="0" applyBorder="0" applyAlignment="0" applyProtection="0"/>
    <xf numFmtId="44" fontId="50" fillId="0" borderId="0" applyFont="0" applyFill="0" applyBorder="0" applyAlignment="0" applyProtection="0"/>
    <xf numFmtId="44" fontId="2" fillId="0" borderId="0" applyFont="0" applyFill="0" applyBorder="0" applyAlignment="0" applyProtection="0"/>
    <xf numFmtId="44" fontId="11" fillId="0" borderId="0" applyFont="0" applyFill="0" applyBorder="0" applyAlignment="0" applyProtection="0"/>
    <xf numFmtId="177" fontId="23" fillId="0" borderId="0" applyFont="0" applyFill="0" applyBorder="0" applyAlignment="0" applyProtection="0"/>
    <xf numFmtId="178" fontId="32" fillId="0" borderId="12" applyNumberFormat="0" applyFill="0">
      <alignment horizontal="right"/>
    </xf>
    <xf numFmtId="178" fontId="32" fillId="0" borderId="12" applyNumberFormat="0" applyFill="0">
      <alignment horizontal="right"/>
    </xf>
    <xf numFmtId="179" fontId="33" fillId="0" borderId="12">
      <alignment horizontal="right" vertical="center"/>
    </xf>
    <xf numFmtId="49" fontId="34" fillId="0" borderId="12">
      <alignment horizontal="left" vertical="center"/>
    </xf>
    <xf numFmtId="178" fontId="32" fillId="0" borderId="12" applyNumberFormat="0" applyFill="0">
      <alignment horizontal="right"/>
    </xf>
    <xf numFmtId="180" fontId="32" fillId="0" borderId="12">
      <alignment horizontal="right"/>
    </xf>
    <xf numFmtId="0" fontId="23" fillId="0" borderId="0" applyFont="0" applyFill="0" applyBorder="0" applyAlignment="0" applyProtection="0"/>
    <xf numFmtId="0" fontId="22" fillId="0" borderId="0" applyNumberFormat="0" applyFill="0" applyBorder="0" applyAlignment="0" applyProtection="0"/>
    <xf numFmtId="2" fontId="23" fillId="0" borderId="0" applyFont="0" applyFill="0" applyBorder="0" applyAlignment="0" applyProtection="0"/>
    <xf numFmtId="0" fontId="16" fillId="3" borderId="0" applyNumberFormat="0" applyBorder="0" applyAlignment="0" applyProtection="0"/>
    <xf numFmtId="38" fontId="24" fillId="3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51" fillId="0" borderId="4" applyNumberFormat="0" applyFill="0" applyAlignment="0" applyProtection="0"/>
    <xf numFmtId="0" fontId="52"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175" fontId="35" fillId="0" borderId="12">
      <alignment horizontal="left"/>
    </xf>
    <xf numFmtId="175" fontId="35" fillId="0" borderId="12">
      <alignment horizontal="left"/>
    </xf>
    <xf numFmtId="0" fontId="36" fillId="0" borderId="13">
      <alignment horizontal="right" vertical="center"/>
    </xf>
    <xf numFmtId="0" fontId="37" fillId="0" borderId="12">
      <alignment horizontal="left" vertical="center"/>
    </xf>
    <xf numFmtId="0" fontId="32" fillId="0" borderId="12">
      <alignment horizontal="left" vertical="center"/>
    </xf>
    <xf numFmtId="0" fontId="35" fillId="0" borderId="12">
      <alignment horizontal="left"/>
    </xf>
    <xf numFmtId="175" fontId="35" fillId="35" borderId="0">
      <alignment horizontal="centerContinuous" wrapText="1"/>
    </xf>
    <xf numFmtId="49" fontId="35" fillId="35" borderId="2">
      <alignment horizontal="left" vertical="center"/>
    </xf>
    <xf numFmtId="175" fontId="35" fillId="35" borderId="0">
      <alignment horizontal="centerContinuous" wrapText="1"/>
    </xf>
    <xf numFmtId="0" fontId="35" fillId="35" borderId="0">
      <alignment horizontal="centerContinuous" vertical="center" wrapText="1"/>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4" fillId="0" borderId="0" applyNumberFormat="0" applyFill="0" applyBorder="0" applyAlignment="0" applyProtection="0"/>
    <xf numFmtId="10" fontId="24" fillId="36" borderId="1" applyNumberFormat="0" applyBorder="0" applyAlignment="0" applyProtection="0"/>
    <xf numFmtId="0" fontId="54" fillId="6" borderId="6" applyNumberFormat="0" applyAlignment="0" applyProtection="0"/>
    <xf numFmtId="0" fontId="54" fillId="6" borderId="6" applyNumberFormat="0" applyAlignment="0" applyProtection="0"/>
    <xf numFmtId="0" fontId="54" fillId="6" borderId="6" applyNumberFormat="0" applyAlignment="0" applyProtection="0"/>
    <xf numFmtId="0" fontId="54" fillId="6" borderId="6" applyNumberFormat="0" applyAlignment="0" applyProtection="0"/>
    <xf numFmtId="0" fontId="54" fillId="6" borderId="6" applyNumberFormat="0" applyAlignment="0" applyProtection="0"/>
    <xf numFmtId="0" fontId="55" fillId="6" borderId="6" applyNumberFormat="0" applyAlignment="0" applyProtection="0"/>
    <xf numFmtId="0" fontId="18" fillId="6" borderId="6" applyNumberFormat="0" applyAlignment="0" applyProtection="0"/>
    <xf numFmtId="0" fontId="18" fillId="6" borderId="6" applyNumberFormat="0" applyAlignment="0" applyProtection="0"/>
    <xf numFmtId="0" fontId="18" fillId="6" borderId="6" applyNumberFormat="0" applyAlignment="0" applyProtection="0"/>
    <xf numFmtId="0" fontId="18" fillId="6" borderId="6" applyNumberFormat="0" applyAlignment="0" applyProtection="0"/>
    <xf numFmtId="0" fontId="56" fillId="0" borderId="6" applyNumberFormat="0" applyAlignment="0" applyProtection="0"/>
    <xf numFmtId="0" fontId="56" fillId="0" borderId="6" applyNumberFormat="0" applyAlignment="0" applyProtection="0"/>
    <xf numFmtId="0" fontId="56" fillId="0" borderId="6" applyNumberFormat="0" applyAlignment="0" applyProtection="0"/>
    <xf numFmtId="0" fontId="56" fillId="0" borderId="6" applyNumberFormat="0" applyAlignment="0" applyProtection="0"/>
    <xf numFmtId="0" fontId="18" fillId="6" borderId="6" applyNumberFormat="0" applyAlignment="0" applyProtection="0"/>
    <xf numFmtId="0" fontId="18" fillId="6" borderId="6" applyNumberFormat="0" applyAlignment="0" applyProtection="0"/>
    <xf numFmtId="0" fontId="54" fillId="6" borderId="6" applyNumberFormat="0" applyAlignment="0" applyProtection="0"/>
    <xf numFmtId="0" fontId="54" fillId="6" borderId="6" applyNumberFormat="0" applyAlignment="0" applyProtection="0"/>
    <xf numFmtId="0" fontId="54" fillId="6" borderId="6" applyNumberFormat="0" applyAlignment="0" applyProtection="0"/>
    <xf numFmtId="0" fontId="21" fillId="0" borderId="8" applyNumberFormat="0" applyFill="0" applyAlignment="0" applyProtection="0"/>
    <xf numFmtId="0" fontId="57" fillId="5" borderId="0" applyNumberFormat="0" applyBorder="0" applyAlignment="0" applyProtection="0"/>
    <xf numFmtId="181"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58" fillId="0" borderId="0"/>
    <xf numFmtId="0" fontId="23" fillId="0" borderId="0"/>
    <xf numFmtId="0" fontId="23" fillId="0" borderId="0"/>
    <xf numFmtId="0" fontId="23" fillId="0" borderId="0"/>
    <xf numFmtId="0" fontId="26" fillId="0" borderId="0">
      <alignment vertical="top"/>
    </xf>
    <xf numFmtId="175" fontId="30" fillId="0" borderId="0"/>
    <xf numFmtId="0" fontId="59" fillId="0" borderId="0"/>
    <xf numFmtId="0" fontId="2" fillId="0" borderId="0"/>
    <xf numFmtId="0" fontId="26" fillId="0" borderId="0">
      <alignment vertical="top"/>
    </xf>
    <xf numFmtId="0" fontId="2" fillId="0" borderId="0"/>
    <xf numFmtId="0" fontId="2" fillId="0" borderId="0"/>
    <xf numFmtId="0" fontId="2" fillId="0" borderId="0"/>
    <xf numFmtId="0" fontId="2" fillId="0" borderId="0"/>
    <xf numFmtId="0" fontId="60" fillId="0" borderId="0"/>
    <xf numFmtId="0" fontId="2" fillId="0" borderId="0"/>
    <xf numFmtId="0" fontId="11" fillId="0" borderId="0"/>
    <xf numFmtId="0" fontId="2" fillId="0" borderId="0"/>
    <xf numFmtId="0" fontId="2" fillId="0" borderId="0"/>
    <xf numFmtId="0" fontId="2" fillId="0" borderId="0"/>
    <xf numFmtId="174" fontId="2" fillId="0" borderId="0"/>
    <xf numFmtId="174" fontId="2" fillId="0" borderId="0"/>
    <xf numFmtId="0" fontId="2" fillId="0" borderId="0"/>
    <xf numFmtId="175" fontId="23" fillId="0" borderId="0"/>
    <xf numFmtId="0" fontId="23" fillId="0" borderId="0"/>
    <xf numFmtId="0" fontId="61" fillId="0" borderId="0"/>
    <xf numFmtId="0" fontId="23" fillId="0" borderId="0"/>
    <xf numFmtId="0" fontId="23" fillId="0" borderId="0"/>
    <xf numFmtId="0" fontId="23" fillId="0" borderId="0"/>
    <xf numFmtId="0" fontId="23" fillId="0" borderId="0"/>
    <xf numFmtId="0" fontId="23" fillId="0" borderId="0"/>
    <xf numFmtId="0" fontId="2" fillId="0" borderId="0"/>
    <xf numFmtId="174" fontId="2" fillId="0" borderId="0"/>
    <xf numFmtId="175" fontId="23" fillId="0" borderId="0"/>
    <xf numFmtId="174" fontId="2" fillId="0" borderId="0"/>
    <xf numFmtId="175" fontId="27" fillId="0" borderId="0"/>
    <xf numFmtId="175" fontId="27" fillId="0" borderId="0"/>
    <xf numFmtId="0" fontId="60" fillId="0" borderId="0"/>
    <xf numFmtId="0" fontId="62" fillId="0" borderId="0"/>
    <xf numFmtId="0" fontId="62" fillId="0" borderId="0"/>
    <xf numFmtId="174" fontId="2" fillId="0" borderId="0"/>
    <xf numFmtId="175" fontId="30" fillId="0" borderId="0"/>
    <xf numFmtId="0" fontId="2" fillId="0" borderId="0"/>
    <xf numFmtId="0" fontId="2" fillId="0" borderId="0"/>
    <xf numFmtId="0" fontId="2" fillId="0" borderId="0"/>
    <xf numFmtId="0" fontId="63" fillId="0" borderId="0"/>
    <xf numFmtId="0" fontId="2" fillId="9" borderId="10" applyNumberFormat="0" applyFont="0" applyAlignment="0" applyProtection="0"/>
    <xf numFmtId="0" fontId="59" fillId="9" borderId="10" applyNumberFormat="0" applyFont="0" applyAlignment="0" applyProtection="0"/>
    <xf numFmtId="0" fontId="19" fillId="7" borderId="7" applyNumberFormat="0" applyAlignment="0" applyProtection="0"/>
    <xf numFmtId="9" fontId="23" fillId="0" borderId="0" applyFont="0" applyFill="0" applyBorder="0" applyAlignment="0" applyProtection="0"/>
    <xf numFmtId="10" fontId="23" fillId="0" borderId="0" applyFont="0" applyFill="0" applyBorder="0" applyAlignment="0" applyProtection="0"/>
    <xf numFmtId="9" fontId="2" fillId="0" borderId="0" applyFont="0" applyFill="0" applyBorder="0" applyAlignment="0" applyProtection="0"/>
    <xf numFmtId="9" fontId="60"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6" fillId="0" borderId="0" applyFont="0" applyFill="0" applyBorder="0" applyAlignment="0" applyProtection="0">
      <alignment vertical="top"/>
    </xf>
    <xf numFmtId="9" fontId="30"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63"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50" fillId="0" borderId="0" applyFont="0" applyFill="0" applyBorder="0" applyAlignment="0" applyProtection="0"/>
    <xf numFmtId="9" fontId="2" fillId="0" borderId="0" applyFont="0" applyFill="0" applyBorder="0" applyAlignment="0" applyProtection="0"/>
    <xf numFmtId="0" fontId="23" fillId="0" borderId="0"/>
    <xf numFmtId="3" fontId="33" fillId="0" borderId="0">
      <alignment horizontal="left" vertical="center"/>
    </xf>
    <xf numFmtId="0" fontId="2" fillId="44" borderId="0"/>
    <xf numFmtId="0" fontId="2" fillId="45" borderId="0"/>
    <xf numFmtId="0" fontId="2" fillId="46" borderId="0"/>
    <xf numFmtId="0" fontId="2" fillId="47" borderId="0"/>
    <xf numFmtId="0" fontId="2" fillId="48" borderId="0"/>
    <xf numFmtId="0" fontId="2" fillId="49" borderId="0"/>
    <xf numFmtId="0" fontId="2" fillId="50" borderId="0"/>
    <xf numFmtId="0" fontId="2" fillId="51" borderId="0"/>
    <xf numFmtId="0" fontId="2" fillId="52" borderId="0"/>
    <xf numFmtId="0" fontId="2" fillId="53" borderId="0"/>
    <xf numFmtId="0" fontId="2" fillId="54" borderId="0"/>
    <xf numFmtId="0" fontId="29" fillId="0" borderId="0">
      <alignment horizontal="left" vertical="center"/>
    </xf>
    <xf numFmtId="0" fontId="39" fillId="0" borderId="0">
      <alignment horizontal="right"/>
    </xf>
    <xf numFmtId="49" fontId="39" fillId="0" borderId="0">
      <alignment horizontal="center"/>
    </xf>
    <xf numFmtId="175" fontId="34" fillId="0" borderId="0">
      <alignment horizontal="right"/>
    </xf>
    <xf numFmtId="175" fontId="34" fillId="0" borderId="0">
      <alignment horizontal="right"/>
    </xf>
    <xf numFmtId="175" fontId="39" fillId="0" borderId="0">
      <alignment horizontal="left"/>
    </xf>
    <xf numFmtId="175" fontId="39" fillId="0" borderId="0">
      <alignment horizontal="left"/>
    </xf>
    <xf numFmtId="0" fontId="39" fillId="0" borderId="0">
      <alignment horizontal="left"/>
    </xf>
    <xf numFmtId="49" fontId="33" fillId="0" borderId="0">
      <alignment horizontal="left" vertical="center"/>
    </xf>
    <xf numFmtId="0" fontId="64" fillId="0" borderId="0"/>
    <xf numFmtId="49" fontId="34" fillId="0" borderId="12">
      <alignment horizontal="left" vertical="center"/>
    </xf>
    <xf numFmtId="49" fontId="29" fillId="0" borderId="12" applyFill="0">
      <alignment horizontal="left" vertical="center"/>
    </xf>
    <xf numFmtId="49" fontId="34" fillId="0" borderId="12">
      <alignment horizontal="left"/>
    </xf>
    <xf numFmtId="178" fontId="33" fillId="0" borderId="0" applyNumberFormat="0">
      <alignment horizontal="right"/>
    </xf>
    <xf numFmtId="0" fontId="36" fillId="37" borderId="0">
      <alignment horizontal="centerContinuous" vertical="center" wrapText="1"/>
    </xf>
    <xf numFmtId="0" fontId="36" fillId="0" borderId="14">
      <alignment horizontal="left" vertical="center"/>
    </xf>
    <xf numFmtId="0" fontId="40" fillId="0" borderId="0">
      <alignment horizontal="left" vertical="top"/>
    </xf>
    <xf numFmtId="40" fontId="41" fillId="0" borderId="0"/>
    <xf numFmtId="0" fontId="35" fillId="0" borderId="0">
      <alignment horizontal="left"/>
    </xf>
    <xf numFmtId="0" fontId="31" fillId="0" borderId="0">
      <alignment horizontal="left"/>
    </xf>
    <xf numFmtId="0" fontId="32" fillId="0" borderId="0">
      <alignment horizontal="left"/>
    </xf>
    <xf numFmtId="175" fontId="40" fillId="0" borderId="0">
      <alignment horizontal="left" vertical="top"/>
    </xf>
    <xf numFmtId="175" fontId="40" fillId="0" borderId="0">
      <alignment horizontal="left" vertical="top"/>
    </xf>
    <xf numFmtId="0" fontId="40" fillId="0" borderId="0">
      <alignment horizontal="left" vertical="top"/>
    </xf>
    <xf numFmtId="175" fontId="31" fillId="0" borderId="0">
      <alignment horizontal="left"/>
    </xf>
    <xf numFmtId="175" fontId="31" fillId="0" borderId="0">
      <alignment horizontal="left"/>
    </xf>
    <xf numFmtId="0" fontId="32" fillId="0" borderId="0">
      <alignment horizontal="left"/>
    </xf>
    <xf numFmtId="0" fontId="9" fillId="0" borderId="11" applyNumberFormat="0" applyFill="0" applyAlignment="0" applyProtection="0"/>
    <xf numFmtId="175" fontId="65" fillId="0" borderId="11" applyNumberFormat="0" applyFill="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49" fontId="33" fillId="0" borderId="12">
      <alignment horizontal="left"/>
    </xf>
    <xf numFmtId="0" fontId="36" fillId="0" borderId="13">
      <alignment horizontal="left"/>
    </xf>
    <xf numFmtId="0" fontId="35" fillId="0" borderId="0">
      <alignment horizontal="left" vertical="center"/>
    </xf>
    <xf numFmtId="49" fontId="39" fillId="0" borderId="12">
      <alignment horizontal="left"/>
    </xf>
    <xf numFmtId="0" fontId="23" fillId="0" borderId="0"/>
    <xf numFmtId="0" fontId="66" fillId="0" borderId="0" applyNumberFormat="0" applyFill="0" applyBorder="0" applyAlignment="0" applyProtection="0"/>
    <xf numFmtId="0" fontId="67" fillId="55" borderId="6" applyNumberFormat="0" applyAlignment="0" applyProtection="0"/>
    <xf numFmtId="169" fontId="68" fillId="0" borderId="19" applyBorder="0">
      <alignment horizontal="center" vertical="center"/>
    </xf>
    <xf numFmtId="37" fontId="2" fillId="0" borderId="0" applyFont="0" applyFill="0" applyBorder="0" applyProtection="0">
      <alignment horizontal="right"/>
    </xf>
    <xf numFmtId="5" fontId="2" fillId="0" borderId="0" applyFont="0" applyFill="0" applyBorder="0" applyProtection="0">
      <alignment horizontal="right"/>
    </xf>
    <xf numFmtId="0" fontId="69" fillId="0" borderId="0" applyNumberFormat="0" applyFill="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xf numFmtId="0" fontId="17" fillId="4" borderId="0" applyNumberFormat="0" applyBorder="0" applyAlignment="0" applyProtection="0"/>
    <xf numFmtId="0" fontId="70" fillId="5" borderId="0" applyNumberFormat="0" applyBorder="0" applyAlignment="0" applyProtection="0"/>
    <xf numFmtId="0" fontId="19" fillId="7" borderId="7" applyNumberFormat="0" applyAlignment="0" applyProtection="0"/>
    <xf numFmtId="0" fontId="20" fillId="7" borderId="6" applyNumberFormat="0" applyAlignment="0" applyProtection="0"/>
    <xf numFmtId="0" fontId="21" fillId="0" borderId="8" applyNumberFormat="0" applyFill="0" applyAlignment="0" applyProtection="0"/>
    <xf numFmtId="0" fontId="8" fillId="8" borderId="9" applyNumberFormat="0" applyAlignment="0" applyProtection="0"/>
    <xf numFmtId="0" fontId="12" fillId="0" borderId="0" applyNumberFormat="0" applyFill="0" applyBorder="0" applyAlignment="0" applyProtection="0"/>
    <xf numFmtId="0" fontId="2" fillId="9" borderId="10" applyNumberFormat="0" applyFont="0" applyAlignment="0" applyProtection="0"/>
    <xf numFmtId="0" fontId="22" fillId="0" borderId="0" applyNumberFormat="0" applyFill="0" applyBorder="0" applyAlignment="0" applyProtection="0"/>
    <xf numFmtId="0" fontId="9" fillId="0" borderId="11" applyNumberFormat="0" applyFill="0" applyAlignment="0" applyProtection="0"/>
    <xf numFmtId="0" fontId="7"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7"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7"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7"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7"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7"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18" fillId="6" borderId="6" applyNumberFormat="0" applyAlignment="0" applyProtection="0"/>
    <xf numFmtId="0" fontId="68" fillId="56" borderId="17">
      <alignment horizontal="center" vertical="center"/>
    </xf>
    <xf numFmtId="5" fontId="2" fillId="0" borderId="0" applyFont="0" applyFill="0" applyBorder="0" applyProtection="0">
      <alignment horizontal="right" vertical="center"/>
    </xf>
    <xf numFmtId="0" fontId="82" fillId="69" borderId="22" xfId="0" applyFont="1" applyFill="1" applyBorder="1" applyAlignment="1">
      <alignment horizontal="center" vertical="center"/>
    </xf>
    <xf numFmtId="172" fontId="85" fillId="64" borderId="22">
      <alignment horizontal="right" vertical="center"/>
    </xf>
  </cellStyleXfs>
  <cellXfs count="281">
    <xf numFmtId="0" fontId="0" fillId="0" borderId="0" xfId="0"/>
    <xf numFmtId="5" fontId="82" fillId="69" borderId="22" xfId="0" applyNumberFormat="1" applyFont="1" applyFill="1" applyBorder="1" applyAlignment="1">
      <alignment horizontal="center" vertical="center"/>
    </xf>
    <xf numFmtId="5" fontId="75" fillId="63" borderId="22" xfId="0" applyNumberFormat="1" applyFont="1" applyFill="1" applyBorder="1" applyAlignment="1">
      <alignment horizontal="right" vertical="center"/>
    </xf>
    <xf numFmtId="5" fontId="90" fillId="63" borderId="22" xfId="0" applyNumberFormat="1" applyFont="1" applyFill="1" applyBorder="1" applyAlignment="1">
      <alignment horizontal="left" vertical="center"/>
    </xf>
    <xf numFmtId="2" fontId="90" fillId="63" borderId="22" xfId="0" applyNumberFormat="1" applyFont="1" applyFill="1" applyBorder="1" applyAlignment="1">
      <alignment horizontal="right" vertical="center"/>
    </xf>
    <xf numFmtId="0" fontId="92" fillId="69" borderId="22" xfId="0" applyFont="1" applyFill="1" applyBorder="1" applyAlignment="1">
      <alignment horizontal="center" vertical="center"/>
    </xf>
    <xf numFmtId="3" fontId="83" fillId="63" borderId="22" xfId="0" applyNumberFormat="1" applyFont="1" applyFill="1" applyBorder="1" applyAlignment="1">
      <alignment horizontal="right" vertical="center"/>
    </xf>
    <xf numFmtId="9" fontId="75" fillId="63" borderId="22" xfId="0" applyNumberFormat="1" applyFont="1" applyFill="1" applyBorder="1" applyAlignment="1">
      <alignment horizontal="right" vertical="center"/>
    </xf>
    <xf numFmtId="5" fontId="90" fillId="63" borderId="22" xfId="0" applyNumberFormat="1" applyFont="1" applyFill="1" applyBorder="1" applyAlignment="1">
      <alignment horizontal="right" vertical="center"/>
    </xf>
    <xf numFmtId="0" fontId="83" fillId="63" borderId="22" xfId="0" applyFont="1" applyFill="1" applyBorder="1" applyAlignment="1">
      <alignment horizontal="left" vertical="center"/>
    </xf>
    <xf numFmtId="0" fontId="94" fillId="69" borderId="21" xfId="341" applyFont="1" applyFill="1" applyBorder="1" applyAlignment="1">
      <alignment horizontal="center" vertical="center"/>
    </xf>
    <xf numFmtId="0" fontId="103" fillId="63" borderId="20" xfId="341" applyFont="1" applyFill="1" applyBorder="1" applyAlignment="1">
      <alignment horizontal="center" vertical="center"/>
    </xf>
    <xf numFmtId="182" fontId="124" fillId="62" borderId="22" xfId="0" applyNumberFormat="1" applyFont="1" applyFill="1" applyBorder="1" applyAlignment="1">
      <alignment vertical="center"/>
    </xf>
    <xf numFmtId="0" fontId="123" fillId="62" borderId="22" xfId="0" applyFont="1" applyFill="1" applyBorder="1" applyAlignment="1">
      <alignment vertical="center"/>
    </xf>
    <xf numFmtId="39" fontId="85" fillId="62" borderId="22" xfId="1" applyNumberFormat="1" applyFont="1" applyFill="1" applyBorder="1">
      <alignment horizontal="right" vertical="center"/>
    </xf>
    <xf numFmtId="37" fontId="106" fillId="62" borderId="22" xfId="1" applyFont="1" applyFill="1" applyBorder="1">
      <alignment horizontal="right" vertical="center"/>
    </xf>
    <xf numFmtId="39" fontId="111" fillId="62" borderId="22" xfId="1" applyNumberFormat="1" applyFont="1" applyFill="1" applyBorder="1">
      <alignment horizontal="right" vertical="center"/>
    </xf>
    <xf numFmtId="39" fontId="107" fillId="62" borderId="22" xfId="1" applyNumberFormat="1" applyFont="1" applyFill="1" applyBorder="1">
      <alignment horizontal="right" vertical="center"/>
    </xf>
    <xf numFmtId="3" fontId="107" fillId="62" borderId="22" xfId="0" applyNumberFormat="1" applyFont="1" applyFill="1" applyBorder="1" applyAlignment="1">
      <alignment vertical="center"/>
    </xf>
    <xf numFmtId="49" fontId="106" fillId="62" borderId="22" xfId="0" applyNumberFormat="1" applyFont="1" applyFill="1" applyBorder="1" applyAlignment="1">
      <alignment vertical="center"/>
    </xf>
    <xf numFmtId="0" fontId="88" fillId="68" borderId="22" xfId="0" applyFont="1" applyFill="1" applyBorder="1" applyAlignment="1">
      <alignment horizontal="left" vertical="center"/>
    </xf>
    <xf numFmtId="0" fontId="118" fillId="62" borderId="22" xfId="0" applyFont="1" applyFill="1" applyBorder="1" applyAlignment="1">
      <alignment horizontal="right" vertical="center"/>
    </xf>
    <xf numFmtId="2" fontId="106" fillId="62" borderId="22" xfId="0" applyNumberFormat="1" applyFont="1" applyFill="1" applyBorder="1" applyAlignment="1">
      <alignment vertical="center"/>
    </xf>
    <xf numFmtId="9" fontId="106" fillId="62" borderId="22" xfId="2" applyFont="1" applyFill="1" applyBorder="1">
      <alignment horizontal="right"/>
    </xf>
    <xf numFmtId="1" fontId="89" fillId="70" borderId="22" xfId="0" applyNumberFormat="1" applyFont="1" applyFill="1" applyBorder="1" applyAlignment="1">
      <alignment vertical="center"/>
    </xf>
    <xf numFmtId="0" fontId="89" fillId="70" borderId="22" xfId="0" applyFont="1" applyFill="1" applyBorder="1" applyAlignment="1">
      <alignment vertical="center"/>
    </xf>
    <xf numFmtId="1" fontId="87" fillId="68" borderId="22" xfId="0" applyNumberFormat="1" applyFont="1" applyFill="1" applyBorder="1" applyAlignment="1">
      <alignment vertical="center"/>
    </xf>
    <xf numFmtId="0" fontId="87" fillId="68" borderId="22" xfId="0" applyFont="1" applyFill="1" applyBorder="1" applyAlignment="1">
      <alignment vertical="center"/>
    </xf>
    <xf numFmtId="0" fontId="83" fillId="59" borderId="25" xfId="0" applyFont="1" applyFill="1" applyBorder="1" applyAlignment="1">
      <alignment horizontal="center" vertical="center"/>
    </xf>
    <xf numFmtId="0" fontId="75" fillId="59" borderId="24" xfId="0" applyFont="1" applyFill="1" applyBorder="1" applyAlignment="1">
      <alignment horizontal="center" vertical="center"/>
    </xf>
    <xf numFmtId="0" fontId="83" fillId="59" borderId="24" xfId="0" applyFont="1" applyFill="1" applyBorder="1" applyAlignment="1">
      <alignment horizontal="center" vertical="center"/>
    </xf>
    <xf numFmtId="0" fontId="104" fillId="59" borderId="23" xfId="0" applyFont="1" applyFill="1" applyBorder="1" applyAlignment="1">
      <alignment horizontal="left" vertical="center"/>
    </xf>
    <xf numFmtId="0" fontId="116" fillId="0" borderId="22" xfId="0" applyFont="1" applyBorder="1" applyAlignment="1">
      <alignment horizontal="center" vertical="center"/>
    </xf>
    <xf numFmtId="0" fontId="118" fillId="56" borderId="22" xfId="339" applyFont="1" applyBorder="1">
      <alignment horizontal="center" vertical="center"/>
    </xf>
    <xf numFmtId="0" fontId="118" fillId="0" borderId="22" xfId="0" applyFont="1" applyBorder="1" applyAlignment="1">
      <alignment horizontal="center" vertical="center"/>
    </xf>
    <xf numFmtId="0" fontId="117" fillId="0" borderId="22" xfId="0" applyFont="1" applyBorder="1" applyAlignment="1">
      <alignment horizontal="center" vertical="center"/>
    </xf>
    <xf numFmtId="0" fontId="118" fillId="62" borderId="22" xfId="0" applyFont="1" applyFill="1" applyBorder="1" applyAlignment="1">
      <alignment horizontal="left" vertical="center"/>
    </xf>
    <xf numFmtId="167" fontId="118" fillId="62" borderId="22" xfId="0" applyNumberFormat="1" applyFont="1" applyFill="1" applyBorder="1" applyAlignment="1">
      <alignment horizontal="right" vertical="center"/>
    </xf>
    <xf numFmtId="169" fontId="118" fillId="62" borderId="22" xfId="0" applyNumberFormat="1" applyFont="1" applyFill="1" applyBorder="1" applyAlignment="1">
      <alignment horizontal="right" vertical="center"/>
    </xf>
    <xf numFmtId="0" fontId="122" fillId="62" borderId="22" xfId="0" applyFont="1" applyFill="1" applyBorder="1" applyAlignment="1">
      <alignment horizontal="left" vertical="center"/>
    </xf>
    <xf numFmtId="172" fontId="118" fillId="62" borderId="22" xfId="0" applyNumberFormat="1" applyFont="1" applyFill="1" applyBorder="1" applyAlignment="1">
      <alignment horizontal="right" vertical="center"/>
    </xf>
    <xf numFmtId="0" fontId="122" fillId="62" borderId="22" xfId="0" applyFont="1" applyFill="1" applyBorder="1" applyAlignment="1">
      <alignment horizontal="left" vertical="center" wrapText="1"/>
    </xf>
    <xf numFmtId="172" fontId="118" fillId="0" borderId="22" xfId="0" applyNumberFormat="1" applyFont="1" applyBorder="1" applyAlignment="1">
      <alignment horizontal="left" vertical="center"/>
    </xf>
    <xf numFmtId="0" fontId="122" fillId="0" borderId="22" xfId="0" applyFont="1" applyBorder="1" applyAlignment="1">
      <alignment vertical="center"/>
    </xf>
    <xf numFmtId="3" fontId="118" fillId="0" borderId="22" xfId="0" applyNumberFormat="1" applyFont="1" applyBorder="1" applyAlignment="1">
      <alignment horizontal="left" vertical="center"/>
    </xf>
    <xf numFmtId="0" fontId="122" fillId="0" borderId="22" xfId="0" applyFont="1" applyBorder="1" applyAlignment="1">
      <alignment vertical="center" wrapText="1"/>
    </xf>
    <xf numFmtId="0" fontId="121" fillId="61" borderId="22" xfId="0" applyFont="1" applyFill="1" applyBorder="1" applyAlignment="1">
      <alignment vertical="center"/>
    </xf>
    <xf numFmtId="0" fontId="121" fillId="61" borderId="22" xfId="0" applyFont="1" applyFill="1" applyBorder="1" applyAlignment="1">
      <alignment vertical="center" wrapText="1"/>
    </xf>
    <xf numFmtId="172" fontId="118" fillId="0" borderId="22" xfId="0" applyNumberFormat="1" applyFont="1" applyBorder="1" applyAlignment="1">
      <alignment horizontal="right" vertical="center" wrapText="1"/>
    </xf>
    <xf numFmtId="172" fontId="120" fillId="0" borderId="22" xfId="0" applyNumberFormat="1" applyFont="1" applyBorder="1" applyAlignment="1">
      <alignment horizontal="right" vertical="center" wrapText="1"/>
    </xf>
    <xf numFmtId="3" fontId="120" fillId="0" borderId="22" xfId="0" applyNumberFormat="1" applyFont="1" applyBorder="1" applyAlignment="1">
      <alignment horizontal="right" vertical="center" wrapText="1"/>
    </xf>
    <xf numFmtId="9" fontId="115" fillId="0" borderId="0" xfId="0" applyNumberFormat="1" applyFont="1" applyAlignment="1">
      <alignment horizontal="center" vertical="center" wrapText="1"/>
    </xf>
    <xf numFmtId="3" fontId="118" fillId="0" borderId="22" xfId="0" applyNumberFormat="1" applyFont="1" applyBorder="1" applyAlignment="1">
      <alignment horizontal="right" vertical="center" wrapText="1"/>
    </xf>
    <xf numFmtId="0" fontId="119" fillId="68" borderId="22" xfId="0" applyFont="1" applyFill="1" applyBorder="1" applyAlignment="1">
      <alignment horizontal="center" vertical="center" wrapText="1"/>
    </xf>
    <xf numFmtId="0" fontId="119" fillId="68" borderId="22" xfId="0" applyFont="1" applyFill="1" applyBorder="1" applyAlignment="1">
      <alignment horizontal="right" vertical="center" wrapText="1"/>
    </xf>
    <xf numFmtId="0" fontId="119" fillId="68" borderId="22" xfId="0" applyFont="1" applyFill="1" applyBorder="1" applyAlignment="1">
      <alignment horizontal="left" vertical="center" wrapText="1"/>
    </xf>
    <xf numFmtId="0" fontId="116" fillId="0" borderId="22" xfId="0" applyFont="1" applyBorder="1" applyAlignment="1">
      <alignment horizontal="left" vertical="center" wrapText="1"/>
    </xf>
    <xf numFmtId="0" fontId="119" fillId="57" borderId="22" xfId="0" applyFont="1" applyFill="1" applyBorder="1" applyAlignment="1">
      <alignment horizontal="center" vertical="center" wrapText="1"/>
    </xf>
    <xf numFmtId="0" fontId="119" fillId="57" borderId="22" xfId="0" applyFont="1" applyFill="1" applyBorder="1" applyAlignment="1">
      <alignment horizontal="right" vertical="center" wrapText="1"/>
    </xf>
    <xf numFmtId="0" fontId="119" fillId="57" borderId="22" xfId="0" applyFont="1" applyFill="1" applyBorder="1" applyAlignment="1">
      <alignment horizontal="left" vertical="center" wrapText="1"/>
    </xf>
    <xf numFmtId="0" fontId="116" fillId="0" borderId="0" xfId="0" applyFont="1" applyAlignment="1">
      <alignment horizontal="center" vertical="center" wrapText="1"/>
    </xf>
    <xf numFmtId="0" fontId="115" fillId="0" borderId="0" xfId="0" applyFont="1" applyAlignment="1">
      <alignment horizontal="center" vertical="center" wrapText="1"/>
    </xf>
    <xf numFmtId="0" fontId="116" fillId="0" borderId="0" xfId="0" applyFont="1" applyAlignment="1">
      <alignment horizontal="center" vertical="center"/>
    </xf>
    <xf numFmtId="0" fontId="115" fillId="0" borderId="0" xfId="0" applyFont="1" applyAlignment="1">
      <alignment horizontal="center" vertical="center"/>
    </xf>
    <xf numFmtId="188" fontId="74" fillId="63" borderId="0" xfId="88" applyNumberFormat="1" applyFont="1" applyFill="1" applyAlignment="1">
      <alignment horizontal="center" vertical="center"/>
    </xf>
    <xf numFmtId="187" fontId="74" fillId="0" borderId="0" xfId="0" applyNumberFormat="1" applyFont="1" applyAlignment="1">
      <alignment horizontal="center" vertical="center"/>
    </xf>
    <xf numFmtId="2" fontId="77" fillId="0" borderId="0" xfId="0" applyNumberFormat="1" applyFont="1" applyAlignment="1">
      <alignment horizontal="center" vertical="center"/>
    </xf>
    <xf numFmtId="183" fontId="77" fillId="0" borderId="0" xfId="1" applyNumberFormat="1" applyFont="1">
      <alignment horizontal="right" vertical="center"/>
    </xf>
    <xf numFmtId="5" fontId="77" fillId="0" borderId="0" xfId="0" applyNumberFormat="1" applyFont="1" applyAlignment="1">
      <alignment horizontal="center" vertical="center"/>
    </xf>
    <xf numFmtId="188" fontId="77" fillId="63" borderId="0" xfId="88" applyNumberFormat="1" applyFont="1" applyFill="1" applyAlignment="1">
      <alignment horizontal="center" vertical="center"/>
    </xf>
    <xf numFmtId="187" fontId="77" fillId="0" borderId="0" xfId="0" applyNumberFormat="1" applyFont="1" applyAlignment="1">
      <alignment horizontal="center" vertical="center"/>
    </xf>
    <xf numFmtId="188" fontId="75" fillId="63" borderId="0" xfId="88" applyNumberFormat="1" applyFont="1" applyFill="1" applyAlignment="1">
      <alignment horizontal="center" vertical="center"/>
    </xf>
    <xf numFmtId="188" fontId="75" fillId="63" borderId="20" xfId="88" applyNumberFormat="1" applyFont="1" applyFill="1" applyBorder="1" applyAlignment="1">
      <alignment horizontal="right" vertical="center"/>
    </xf>
    <xf numFmtId="188" fontId="75" fillId="63" borderId="20" xfId="88" applyNumberFormat="1" applyFont="1" applyFill="1" applyBorder="1" applyAlignment="1">
      <alignment horizontal="center" vertical="center"/>
    </xf>
    <xf numFmtId="187" fontId="75" fillId="0" borderId="0" xfId="0" applyNumberFormat="1" applyFont="1" applyAlignment="1">
      <alignment horizontal="right" vertical="center"/>
    </xf>
    <xf numFmtId="187" fontId="75" fillId="0" borderId="0" xfId="0" applyNumberFormat="1" applyFont="1" applyAlignment="1">
      <alignment horizontal="center" vertical="center"/>
    </xf>
    <xf numFmtId="9" fontId="90" fillId="63" borderId="20" xfId="220" applyFont="1" applyFill="1" applyBorder="1" applyAlignment="1">
      <alignment horizontal="center" vertical="center"/>
    </xf>
    <xf numFmtId="5" fontId="92" fillId="0" borderId="0" xfId="0" applyNumberFormat="1" applyFont="1" applyAlignment="1">
      <alignment horizontal="center" vertical="center"/>
    </xf>
    <xf numFmtId="0" fontId="83" fillId="0" borderId="0" xfId="0" applyFont="1" applyAlignment="1">
      <alignment horizontal="right" vertical="center"/>
    </xf>
    <xf numFmtId="5" fontId="75" fillId="0" borderId="0" xfId="0" applyNumberFormat="1" applyFont="1" applyAlignment="1">
      <alignment horizontal="right" vertical="center"/>
    </xf>
    <xf numFmtId="5" fontId="75" fillId="0" borderId="0" xfId="0" applyNumberFormat="1" applyFont="1" applyAlignment="1">
      <alignment horizontal="left" vertical="center"/>
    </xf>
    <xf numFmtId="5" fontId="75" fillId="0" borderId="0" xfId="0" applyNumberFormat="1" applyFont="1" applyAlignment="1">
      <alignment horizontal="center" vertical="center"/>
    </xf>
    <xf numFmtId="5" fontId="74" fillId="0" borderId="0" xfId="0" applyNumberFormat="1" applyFont="1" applyAlignment="1">
      <alignment horizontal="left" vertical="center"/>
    </xf>
    <xf numFmtId="5" fontId="74" fillId="0" borderId="0" xfId="0" applyNumberFormat="1" applyFont="1" applyAlignment="1">
      <alignment horizontal="center" vertical="center"/>
    </xf>
    <xf numFmtId="0" fontId="105" fillId="60" borderId="22" xfId="0" applyFont="1" applyFill="1" applyBorder="1" applyAlignment="1">
      <alignment vertical="center"/>
    </xf>
    <xf numFmtId="0" fontId="87" fillId="60" borderId="22" xfId="0" applyFont="1" applyFill="1" applyBorder="1" applyAlignment="1">
      <alignment vertical="center"/>
    </xf>
    <xf numFmtId="0" fontId="105" fillId="60" borderId="22" xfId="0" applyFont="1" applyFill="1" applyBorder="1" applyAlignment="1">
      <alignment horizontal="right" vertical="center"/>
    </xf>
    <xf numFmtId="0" fontId="105" fillId="60" borderId="22" xfId="0" applyFont="1" applyFill="1" applyBorder="1" applyAlignment="1">
      <alignment horizontal="left" vertical="center"/>
    </xf>
    <xf numFmtId="0" fontId="87" fillId="60" borderId="22" xfId="0" applyFont="1" applyFill="1" applyBorder="1" applyAlignment="1">
      <alignment horizontal="left" vertical="center"/>
    </xf>
    <xf numFmtId="0" fontId="105" fillId="59" borderId="22" xfId="0" applyFont="1" applyFill="1" applyBorder="1" applyAlignment="1">
      <alignment horizontal="center" vertical="center"/>
    </xf>
    <xf numFmtId="172" fontId="84" fillId="0" borderId="22" xfId="2" applyNumberFormat="1" applyFont="1" applyBorder="1" applyAlignment="1">
      <alignment horizontal="right" vertical="center"/>
    </xf>
    <xf numFmtId="37" fontId="84" fillId="0" borderId="22" xfId="1" applyFont="1" applyBorder="1">
      <alignment horizontal="right" vertical="center"/>
    </xf>
    <xf numFmtId="0" fontId="75" fillId="0" borderId="22" xfId="0" applyFont="1" applyBorder="1" applyAlignment="1">
      <alignment horizontal="left" vertical="center"/>
    </xf>
    <xf numFmtId="49" fontId="75" fillId="0" borderId="22" xfId="0" applyNumberFormat="1" applyFont="1" applyBorder="1" applyAlignment="1">
      <alignment horizontal="left" vertical="center"/>
    </xf>
    <xf numFmtId="49" fontId="84" fillId="57" borderId="22" xfId="0" applyNumberFormat="1" applyFont="1" applyFill="1" applyBorder="1" applyAlignment="1">
      <alignment horizontal="centerContinuous" vertical="center"/>
    </xf>
    <xf numFmtId="49" fontId="75" fillId="57" borderId="22" xfId="0" applyNumberFormat="1" applyFont="1" applyFill="1" applyBorder="1" applyAlignment="1">
      <alignment horizontal="centerContinuous" vertical="center"/>
    </xf>
    <xf numFmtId="0" fontId="87" fillId="57" borderId="22" xfId="0" applyFont="1" applyFill="1" applyBorder="1" applyAlignment="1">
      <alignment horizontal="centerContinuous" vertical="center"/>
    </xf>
    <xf numFmtId="0" fontId="105" fillId="69" borderId="22" xfId="0" applyFont="1" applyFill="1" applyBorder="1" applyAlignment="1">
      <alignment horizontal="center" vertical="center"/>
    </xf>
    <xf numFmtId="0" fontId="104" fillId="69" borderId="22" xfId="0" applyFont="1" applyFill="1" applyBorder="1" applyAlignment="1">
      <alignment horizontal="centerContinuous" vertical="center"/>
    </xf>
    <xf numFmtId="0" fontId="112" fillId="0" borderId="0" xfId="0" applyFont="1"/>
    <xf numFmtId="182" fontId="111" fillId="62" borderId="22" xfId="0" applyNumberFormat="1" applyFont="1" applyFill="1" applyBorder="1" applyAlignment="1">
      <alignment vertical="center"/>
    </xf>
    <xf numFmtId="0" fontId="110" fillId="62" borderId="22" xfId="0" applyFont="1" applyFill="1" applyBorder="1" applyAlignment="1">
      <alignment vertical="center"/>
    </xf>
    <xf numFmtId="0" fontId="0" fillId="69" borderId="0" xfId="0" applyFill="1"/>
    <xf numFmtId="0" fontId="73" fillId="69" borderId="0" xfId="0" applyFont="1" applyFill="1" applyAlignment="1">
      <alignment vertical="center"/>
    </xf>
    <xf numFmtId="182" fontId="107" fillId="62" borderId="22" xfId="0" applyNumberFormat="1" applyFont="1" applyFill="1" applyBorder="1" applyAlignment="1">
      <alignment vertical="center"/>
    </xf>
    <xf numFmtId="172" fontId="107" fillId="62" borderId="22" xfId="0" applyNumberFormat="1" applyFont="1" applyFill="1" applyBorder="1" applyAlignment="1">
      <alignment vertical="center"/>
    </xf>
    <xf numFmtId="0" fontId="106" fillId="62" borderId="22" xfId="0" applyFont="1" applyFill="1" applyBorder="1" applyAlignment="1">
      <alignment vertical="center"/>
    </xf>
    <xf numFmtId="0" fontId="83" fillId="0" borderId="0" xfId="0" applyFont="1"/>
    <xf numFmtId="0" fontId="106" fillId="0" borderId="0" xfId="0" applyFont="1"/>
    <xf numFmtId="0" fontId="106" fillId="62" borderId="0" xfId="0" applyFont="1" applyFill="1" applyAlignment="1">
      <alignment vertical="center"/>
    </xf>
    <xf numFmtId="0" fontId="77" fillId="0" borderId="0" xfId="0" applyFont="1" applyAlignment="1">
      <alignment horizontal="center" vertical="center"/>
    </xf>
    <xf numFmtId="0" fontId="78" fillId="0" borderId="0" xfId="0" applyFont="1" applyAlignment="1">
      <alignment horizontal="center" vertical="center"/>
    </xf>
    <xf numFmtId="0" fontId="83" fillId="58" borderId="0" xfId="0" applyFont="1" applyFill="1" applyAlignment="1">
      <alignment horizontal="center" vertical="center"/>
    </xf>
    <xf numFmtId="49" fontId="75" fillId="0" borderId="0" xfId="0" applyNumberFormat="1" applyFont="1" applyAlignment="1">
      <alignment horizontal="left" vertical="center"/>
    </xf>
    <xf numFmtId="0" fontId="75" fillId="0" borderId="0" xfId="0" applyFont="1" applyAlignment="1">
      <alignment horizontal="left" vertical="center"/>
    </xf>
    <xf numFmtId="0" fontId="84" fillId="0" borderId="0" xfId="0" applyFont="1" applyAlignment="1">
      <alignment horizontal="left" vertical="center"/>
    </xf>
    <xf numFmtId="0" fontId="86" fillId="0" borderId="0" xfId="0" applyFont="1" applyAlignment="1">
      <alignment horizontal="left" vertical="center"/>
    </xf>
    <xf numFmtId="0" fontId="75" fillId="0" borderId="18" xfId="0" applyFont="1" applyBorder="1" applyAlignment="1">
      <alignment horizontal="center" vertical="center"/>
    </xf>
    <xf numFmtId="0" fontId="85" fillId="56" borderId="17" xfId="339" applyFont="1">
      <alignment horizontal="center" vertical="center"/>
    </xf>
    <xf numFmtId="0" fontId="85" fillId="0" borderId="17" xfId="0" applyFont="1" applyBorder="1" applyAlignment="1">
      <alignment horizontal="center" vertical="center"/>
    </xf>
    <xf numFmtId="0" fontId="84" fillId="0" borderId="16" xfId="0" applyFont="1" applyBorder="1" applyAlignment="1">
      <alignment horizontal="center" vertical="center"/>
    </xf>
    <xf numFmtId="0" fontId="75" fillId="0" borderId="0" xfId="0" applyFont="1" applyAlignment="1">
      <alignment horizontal="center" vertical="center"/>
    </xf>
    <xf numFmtId="0" fontId="83" fillId="0" borderId="0" xfId="0" applyFont="1" applyAlignment="1">
      <alignment horizontal="center" vertical="center"/>
    </xf>
    <xf numFmtId="0" fontId="74" fillId="0" borderId="0" xfId="0" applyFont="1" applyAlignment="1">
      <alignment horizontal="center" vertical="center"/>
    </xf>
    <xf numFmtId="0" fontId="1" fillId="0" borderId="0" xfId="0" applyFont="1" applyAlignment="1">
      <alignment horizontal="center" vertical="center"/>
    </xf>
    <xf numFmtId="0" fontId="80" fillId="2" borderId="2" xfId="0" applyFont="1" applyFill="1" applyBorder="1" applyAlignment="1">
      <alignment horizontal="center" vertical="center"/>
    </xf>
    <xf numFmtId="0" fontId="0" fillId="0" borderId="0" xfId="0" applyAlignment="1">
      <alignment horizontal="center" vertical="center"/>
    </xf>
    <xf numFmtId="0" fontId="11" fillId="0" borderId="0" xfId="0" applyFont="1" applyAlignment="1">
      <alignment horizontal="center" vertical="center"/>
    </xf>
    <xf numFmtId="0" fontId="10" fillId="0" borderId="0" xfId="0" applyFont="1" applyAlignment="1">
      <alignment horizontal="center" vertical="center"/>
    </xf>
    <xf numFmtId="0" fontId="0" fillId="0" borderId="0" xfId="0" applyAlignment="1">
      <alignment horizontal="right" vertical="center"/>
    </xf>
    <xf numFmtId="6" fontId="0" fillId="0" borderId="0" xfId="0" applyNumberFormat="1" applyAlignment="1">
      <alignment horizontal="center" vertical="center"/>
    </xf>
    <xf numFmtId="0" fontId="93" fillId="63" borderId="20" xfId="341" applyFont="1" applyFill="1" applyBorder="1" applyAlignment="1">
      <alignment horizontal="center" vertical="center"/>
    </xf>
    <xf numFmtId="0" fontId="99" fillId="63" borderId="20" xfId="341" applyFont="1" applyFill="1" applyBorder="1" applyAlignment="1">
      <alignment horizontal="center" vertical="center"/>
    </xf>
    <xf numFmtId="0" fontId="98" fillId="63" borderId="20" xfId="341" applyFont="1" applyFill="1" applyBorder="1" applyAlignment="1">
      <alignment horizontal="center" vertical="center"/>
    </xf>
    <xf numFmtId="0" fontId="95" fillId="63" borderId="20" xfId="341" applyFont="1" applyFill="1" applyBorder="1" applyAlignment="1">
      <alignment horizontal="center" vertical="center"/>
    </xf>
    <xf numFmtId="0" fontId="100" fillId="63" borderId="20" xfId="341" applyFont="1" applyFill="1" applyBorder="1" applyAlignment="1">
      <alignment horizontal="center" vertical="center"/>
    </xf>
    <xf numFmtId="0" fontId="96" fillId="63" borderId="20" xfId="341" applyFont="1" applyFill="1" applyBorder="1" applyAlignment="1">
      <alignment horizontal="center" vertical="center"/>
    </xf>
    <xf numFmtId="183" fontId="84" fillId="66" borderId="22" xfId="1" applyNumberFormat="1" applyFont="1" applyFill="1" applyBorder="1">
      <alignment horizontal="right" vertical="center"/>
    </xf>
    <xf numFmtId="0" fontId="102" fillId="69" borderId="21" xfId="341" applyFont="1" applyFill="1" applyBorder="1" applyAlignment="1">
      <alignment horizontal="center" vertical="center"/>
    </xf>
    <xf numFmtId="0" fontId="108" fillId="0" borderId="0" xfId="0" applyFont="1" applyAlignment="1">
      <alignment vertical="center"/>
    </xf>
    <xf numFmtId="0" fontId="108" fillId="0" borderId="0" xfId="0" applyFont="1" applyAlignment="1">
      <alignment horizontal="right" vertical="center"/>
    </xf>
    <xf numFmtId="0" fontId="108" fillId="0" borderId="0" xfId="0" applyFont="1" applyAlignment="1">
      <alignment horizontal="center" vertical="center"/>
    </xf>
    <xf numFmtId="0" fontId="108" fillId="69" borderId="0" xfId="0" applyFont="1" applyFill="1" applyAlignment="1">
      <alignment vertical="center"/>
    </xf>
    <xf numFmtId="0" fontId="125" fillId="69" borderId="26" xfId="0" applyFont="1" applyFill="1" applyBorder="1" applyAlignment="1">
      <alignment vertical="center"/>
    </xf>
    <xf numFmtId="0" fontId="106" fillId="0" borderId="0" xfId="0" applyFont="1" applyAlignment="1">
      <alignment vertical="center"/>
    </xf>
    <xf numFmtId="0" fontId="107" fillId="0" borderId="0" xfId="0" applyFont="1" applyAlignment="1">
      <alignment horizontal="center" vertical="center"/>
    </xf>
    <xf numFmtId="0" fontId="105" fillId="69" borderId="22" xfId="0" applyFont="1" applyFill="1" applyBorder="1" applyAlignment="1">
      <alignment horizontal="centerContinuous" vertical="center"/>
    </xf>
    <xf numFmtId="0" fontId="106" fillId="0" borderId="20" xfId="0" applyFont="1" applyBorder="1" applyAlignment="1">
      <alignment vertical="center"/>
    </xf>
    <xf numFmtId="0" fontId="89" fillId="68" borderId="22" xfId="0" applyFont="1" applyFill="1" applyBorder="1" applyAlignment="1">
      <alignment horizontal="left" vertical="center"/>
    </xf>
    <xf numFmtId="0" fontId="106" fillId="0" borderId="22" xfId="0" applyFont="1" applyBorder="1" applyAlignment="1">
      <alignment vertical="center"/>
    </xf>
    <xf numFmtId="0" fontId="106" fillId="0" borderId="0" xfId="0" applyFont="1" applyAlignment="1">
      <alignment horizontal="right" vertical="center"/>
    </xf>
    <xf numFmtId="0" fontId="104" fillId="69" borderId="23" xfId="0" applyFont="1" applyFill="1" applyBorder="1" applyAlignment="1">
      <alignment horizontal="left" vertical="center"/>
    </xf>
    <xf numFmtId="0" fontId="105" fillId="69" borderId="24" xfId="0" applyFont="1" applyFill="1" applyBorder="1" applyAlignment="1">
      <alignment horizontal="left" vertical="center" wrapText="1"/>
    </xf>
    <xf numFmtId="0" fontId="105" fillId="69" borderId="25" xfId="0" applyFont="1" applyFill="1" applyBorder="1" applyAlignment="1">
      <alignment horizontal="left" vertical="center" wrapText="1"/>
    </xf>
    <xf numFmtId="0" fontId="105" fillId="69" borderId="22" xfId="0" applyFont="1" applyFill="1" applyBorder="1" applyAlignment="1">
      <alignment horizontal="center" vertical="center" wrapText="1"/>
    </xf>
    <xf numFmtId="165" fontId="107" fillId="0" borderId="22" xfId="0" applyNumberFormat="1" applyFont="1" applyBorder="1" applyAlignment="1">
      <alignment horizontal="left" vertical="center"/>
    </xf>
    <xf numFmtId="165" fontId="85" fillId="0" borderId="22" xfId="0" applyNumberFormat="1" applyFont="1" applyBorder="1" applyAlignment="1">
      <alignment horizontal="right" vertical="center"/>
    </xf>
    <xf numFmtId="165" fontId="106" fillId="0" borderId="0" xfId="0" applyNumberFormat="1" applyFont="1" applyAlignment="1">
      <alignment horizontal="center" vertical="center"/>
    </xf>
    <xf numFmtId="164" fontId="106" fillId="0" borderId="0" xfId="0" applyNumberFormat="1" applyFont="1" applyAlignment="1">
      <alignment horizontal="center" vertical="center"/>
    </xf>
    <xf numFmtId="165" fontId="107" fillId="0" borderId="22" xfId="0" applyNumberFormat="1" applyFont="1" applyBorder="1" applyAlignment="1">
      <alignment horizontal="right" vertical="center"/>
    </xf>
    <xf numFmtId="0" fontId="107" fillId="0" borderId="0" xfId="0" applyFont="1"/>
    <xf numFmtId="0" fontId="84" fillId="0" borderId="22" xfId="0" applyFont="1" applyBorder="1" applyAlignment="1">
      <alignment horizontal="center" vertical="center"/>
    </xf>
    <xf numFmtId="0" fontId="85" fillId="0" borderId="22" xfId="0" applyFont="1" applyBorder="1" applyAlignment="1">
      <alignment horizontal="center" vertical="center"/>
    </xf>
    <xf numFmtId="0" fontId="85" fillId="56" borderId="22" xfId="0" applyFont="1" applyFill="1" applyBorder="1" applyAlignment="1">
      <alignment horizontal="center" vertical="center"/>
    </xf>
    <xf numFmtId="0" fontId="107" fillId="0" borderId="22" xfId="0" applyFont="1" applyBorder="1" applyAlignment="1">
      <alignment horizontal="center" vertical="center"/>
    </xf>
    <xf numFmtId="165" fontId="126" fillId="0" borderId="22" xfId="0" applyNumberFormat="1" applyFont="1" applyBorder="1" applyAlignment="1">
      <alignment horizontal="left" vertical="center"/>
    </xf>
    <xf numFmtId="165" fontId="126" fillId="0" borderId="22" xfId="0" applyNumberFormat="1" applyFont="1" applyBorder="1" applyAlignment="1">
      <alignment horizontal="right" vertical="center"/>
    </xf>
    <xf numFmtId="165" fontId="127" fillId="0" borderId="22" xfId="0" applyNumberFormat="1" applyFont="1" applyBorder="1" applyAlignment="1">
      <alignment horizontal="right" vertical="center"/>
    </xf>
    <xf numFmtId="165" fontId="128" fillId="0" borderId="22" xfId="0" applyNumberFormat="1" applyFont="1" applyBorder="1" applyAlignment="1">
      <alignment horizontal="right" vertical="center"/>
    </xf>
    <xf numFmtId="165" fontId="109" fillId="0" borderId="22" xfId="0" applyNumberFormat="1" applyFont="1" applyBorder="1" applyAlignment="1">
      <alignment horizontal="right" vertical="center"/>
    </xf>
    <xf numFmtId="165" fontId="129" fillId="0" borderId="22" xfId="0" applyNumberFormat="1" applyFont="1" applyBorder="1" applyAlignment="1">
      <alignment horizontal="right" vertical="center"/>
    </xf>
    <xf numFmtId="9" fontId="118" fillId="56" borderId="22" xfId="2" applyFont="1" applyFill="1" applyBorder="1">
      <alignment horizontal="right"/>
    </xf>
    <xf numFmtId="0" fontId="118" fillId="56" borderId="22" xfId="339" applyFont="1" applyBorder="1" applyAlignment="1">
      <alignment horizontal="right" vertical="center"/>
    </xf>
    <xf numFmtId="0" fontId="101" fillId="69" borderId="21" xfId="341" applyFont="1" applyFill="1" applyBorder="1" applyAlignment="1">
      <alignment horizontal="center" vertical="center"/>
    </xf>
    <xf numFmtId="0" fontId="97" fillId="69" borderId="21" xfId="341" applyFont="1" applyFill="1" applyBorder="1" applyAlignment="1">
      <alignment horizontal="center" vertical="center"/>
    </xf>
    <xf numFmtId="187" fontId="80" fillId="69" borderId="21" xfId="0" applyNumberFormat="1" applyFont="1" applyFill="1" applyBorder="1" applyAlignment="1">
      <alignment horizontal="center" vertical="center"/>
    </xf>
    <xf numFmtId="0" fontId="79" fillId="69" borderId="21" xfId="0" applyFont="1" applyFill="1" applyBorder="1" applyAlignment="1">
      <alignment vertical="center"/>
    </xf>
    <xf numFmtId="0" fontId="79" fillId="69" borderId="21" xfId="0" applyFont="1" applyFill="1" applyBorder="1" applyAlignment="1">
      <alignment horizontal="center" vertical="center" wrapText="1"/>
    </xf>
    <xf numFmtId="188" fontId="80" fillId="69" borderId="21" xfId="88" applyNumberFormat="1" applyFont="1" applyFill="1" applyBorder="1" applyAlignment="1">
      <alignment horizontal="center" vertical="center"/>
    </xf>
    <xf numFmtId="0" fontId="82" fillId="69" borderId="22" xfId="0" applyFont="1" applyFill="1" applyBorder="1" applyAlignment="1">
      <alignment horizontal="centerContinuous" vertical="center"/>
    </xf>
    <xf numFmtId="0" fontId="85" fillId="56" borderId="22" xfId="339" applyFont="1" applyBorder="1">
      <alignment horizontal="center" vertical="center"/>
    </xf>
    <xf numFmtId="0" fontId="75" fillId="0" borderId="22" xfId="0" applyFont="1" applyBorder="1" applyAlignment="1">
      <alignment horizontal="center" vertical="center"/>
    </xf>
    <xf numFmtId="5" fontId="82" fillId="69" borderId="22" xfId="0" applyNumberFormat="1" applyFont="1" applyFill="1" applyBorder="1" applyAlignment="1">
      <alignment horizontal="centerContinuous" vertical="center"/>
    </xf>
    <xf numFmtId="5" fontId="82" fillId="69" borderId="22" xfId="0" applyNumberFormat="1" applyFont="1" applyFill="1" applyBorder="1" applyAlignment="1">
      <alignment horizontal="center" vertical="center"/>
    </xf>
    <xf numFmtId="0" fontId="89" fillId="65" borderId="22" xfId="0" applyFont="1" applyFill="1" applyBorder="1" applyAlignment="1">
      <alignment horizontal="left" vertical="center"/>
    </xf>
    <xf numFmtId="0" fontId="75" fillId="65" borderId="22" xfId="0" applyFont="1" applyFill="1" applyBorder="1" applyAlignment="1">
      <alignment horizontal="left" vertical="center"/>
    </xf>
    <xf numFmtId="0" fontId="75" fillId="65" borderId="22" xfId="0" applyFont="1" applyFill="1" applyBorder="1" applyAlignment="1">
      <alignment horizontal="right" vertical="center"/>
    </xf>
    <xf numFmtId="0" fontId="89" fillId="67" borderId="22" xfId="0" applyFont="1" applyFill="1" applyBorder="1" applyAlignment="1">
      <alignment horizontal="left" vertical="center" indent="1"/>
    </xf>
    <xf numFmtId="49" fontId="75" fillId="67" borderId="22" xfId="0" applyNumberFormat="1" applyFont="1" applyFill="1" applyBorder="1" applyAlignment="1">
      <alignment horizontal="centerContinuous" vertical="center"/>
    </xf>
    <xf numFmtId="5" fontId="75" fillId="0" borderId="22" xfId="0" applyNumberFormat="1" applyFont="1" applyBorder="1" applyAlignment="1">
      <alignment horizontal="left" vertical="center" indent="2"/>
    </xf>
    <xf numFmtId="1" fontId="84" fillId="0" borderId="22" xfId="2" applyNumberFormat="1" applyFont="1" applyBorder="1">
      <alignment horizontal="right"/>
    </xf>
    <xf numFmtId="5" fontId="75" fillId="0" borderId="22" xfId="0" applyNumberFormat="1" applyFont="1" applyBorder="1" applyAlignment="1">
      <alignment horizontal="left" vertical="center"/>
    </xf>
    <xf numFmtId="9" fontId="84" fillId="63" borderId="22" xfId="2" applyFont="1" applyFill="1" applyBorder="1">
      <alignment horizontal="right"/>
    </xf>
    <xf numFmtId="0" fontId="82" fillId="69" borderId="22" xfId="0" applyFont="1" applyFill="1" applyBorder="1" applyAlignment="1">
      <alignment horizontal="center" vertical="center"/>
    </xf>
    <xf numFmtId="0" fontId="113" fillId="69" borderId="22" xfId="0" applyFont="1" applyFill="1" applyBorder="1" applyAlignment="1">
      <alignment horizontal="center" vertical="center"/>
    </xf>
    <xf numFmtId="0" fontId="82" fillId="69" borderId="22" xfId="0" applyFont="1" applyFill="1" applyBorder="1" applyAlignment="1">
      <alignment horizontal="center" vertical="center" wrapText="1"/>
    </xf>
    <xf numFmtId="5" fontId="90" fillId="0" borderId="22" xfId="0" quotePrefix="1" applyNumberFormat="1" applyFont="1" applyBorder="1" applyAlignment="1">
      <alignment horizontal="right" vertical="center"/>
    </xf>
    <xf numFmtId="5" fontId="75" fillId="0" borderId="22" xfId="0" quotePrefix="1" applyNumberFormat="1" applyFont="1" applyBorder="1" applyAlignment="1">
      <alignment horizontal="right" vertical="center"/>
    </xf>
    <xf numFmtId="5" fontId="75" fillId="0" borderId="22" xfId="0" applyNumberFormat="1" applyFont="1" applyBorder="1" applyAlignment="1">
      <alignment horizontal="right" vertical="center"/>
    </xf>
    <xf numFmtId="5" fontId="90" fillId="0" borderId="22" xfId="0" quotePrefix="1" applyNumberFormat="1" applyFont="1" applyBorder="1" applyAlignment="1">
      <alignment horizontal="left" vertical="center" indent="2"/>
    </xf>
    <xf numFmtId="5" fontId="90" fillId="0" borderId="22" xfId="0" applyNumberFormat="1" applyFont="1" applyBorder="1" applyAlignment="1">
      <alignment horizontal="right" vertical="center"/>
    </xf>
    <xf numFmtId="5" fontId="90" fillId="0" borderId="22" xfId="0" applyNumberFormat="1" applyFont="1" applyBorder="1" applyAlignment="1">
      <alignment horizontal="left" vertical="center" indent="2"/>
    </xf>
    <xf numFmtId="5" fontId="91" fillId="0" borderId="22" xfId="0" quotePrefix="1" applyNumberFormat="1" applyFont="1" applyBorder="1" applyAlignment="1">
      <alignment horizontal="left" vertical="center" indent="2"/>
    </xf>
    <xf numFmtId="5" fontId="91" fillId="0" borderId="22" xfId="0" quotePrefix="1" applyNumberFormat="1" applyFont="1" applyBorder="1" applyAlignment="1">
      <alignment horizontal="right" vertical="center"/>
    </xf>
    <xf numFmtId="165" fontId="75" fillId="0" borderId="22" xfId="0" quotePrefix="1" applyNumberFormat="1" applyFont="1" applyBorder="1" applyAlignment="1">
      <alignment horizontal="right" vertical="center"/>
    </xf>
    <xf numFmtId="165" fontId="90" fillId="0" borderId="22" xfId="0" quotePrefix="1" applyNumberFormat="1" applyFont="1" applyBorder="1" applyAlignment="1">
      <alignment horizontal="right" vertical="center"/>
    </xf>
    <xf numFmtId="165" fontId="85" fillId="0" borderId="22" xfId="0" quotePrefix="1" applyNumberFormat="1" applyFont="1" applyBorder="1" applyAlignment="1">
      <alignment horizontal="right" vertical="center"/>
    </xf>
    <xf numFmtId="5" fontId="85" fillId="0" borderId="22" xfId="0" quotePrefix="1" applyNumberFormat="1" applyFont="1" applyBorder="1" applyAlignment="1">
      <alignment horizontal="right" vertical="center"/>
    </xf>
    <xf numFmtId="0" fontId="83" fillId="63" borderId="20" xfId="341" applyFont="1" applyFill="1" applyBorder="1" applyAlignment="1">
      <alignment horizontal="center" vertical="center"/>
    </xf>
    <xf numFmtId="0" fontId="72" fillId="69" borderId="2" xfId="0" applyFont="1" applyFill="1" applyBorder="1" applyAlignment="1">
      <alignment horizontal="center" vertical="center"/>
    </xf>
    <xf numFmtId="0" fontId="114" fillId="69" borderId="22" xfId="0" applyFont="1" applyFill="1" applyBorder="1" applyAlignment="1">
      <alignment horizontal="center" vertical="center"/>
    </xf>
    <xf numFmtId="0" fontId="114" fillId="69" borderId="22" xfId="0" applyFont="1" applyFill="1" applyBorder="1" applyAlignment="1">
      <alignment horizontal="center" vertical="center" wrapText="1"/>
    </xf>
    <xf numFmtId="0" fontId="99" fillId="63" borderId="20" xfId="341" applyFont="1" applyFill="1" applyBorder="1" applyAlignment="1">
      <alignment horizontal="left" vertical="center"/>
    </xf>
    <xf numFmtId="0" fontId="116" fillId="0" borderId="22" xfId="0" applyFont="1" applyBorder="1" applyAlignment="1">
      <alignment horizontal="left" vertical="center" wrapText="1" indent="1"/>
    </xf>
    <xf numFmtId="0" fontId="122" fillId="0" borderId="22" xfId="0" applyFont="1" applyBorder="1" applyAlignment="1">
      <alignment horizontal="left" vertical="center" wrapText="1" indent="1"/>
    </xf>
    <xf numFmtId="0" fontId="122" fillId="62" borderId="22" xfId="0" applyFont="1" applyFill="1" applyBorder="1" applyAlignment="1">
      <alignment horizontal="left" vertical="center" wrapText="1" indent="1"/>
    </xf>
    <xf numFmtId="5" fontId="118" fillId="62" borderId="22" xfId="340" applyFont="1" applyFill="1" applyBorder="1">
      <alignment horizontal="right" vertical="center"/>
    </xf>
    <xf numFmtId="9" fontId="118" fillId="62" borderId="22" xfId="2" applyFont="1" applyFill="1" applyBorder="1">
      <alignment horizontal="right"/>
    </xf>
    <xf numFmtId="183" fontId="84" fillId="71" borderId="22" xfId="1" applyNumberFormat="1" applyFont="1" applyFill="1" applyBorder="1">
      <alignment horizontal="right" vertical="center"/>
    </xf>
    <xf numFmtId="6" fontId="83" fillId="0" borderId="0" xfId="0" applyNumberFormat="1" applyFont="1" applyAlignment="1">
      <alignment horizontal="center" vertical="center"/>
    </xf>
    <xf numFmtId="39" fontId="83" fillId="0" borderId="0" xfId="1" applyNumberFormat="1" applyFont="1">
      <alignment horizontal="right" vertical="center"/>
    </xf>
    <xf numFmtId="39" fontId="75" fillId="0" borderId="0" xfId="1" applyNumberFormat="1" applyFont="1">
      <alignment horizontal="right" vertical="center"/>
    </xf>
    <xf numFmtId="165" fontId="83" fillId="0" borderId="0" xfId="0" applyNumberFormat="1" applyFont="1" applyAlignment="1">
      <alignment horizontal="center" vertical="center"/>
    </xf>
    <xf numFmtId="165" fontId="83" fillId="0" borderId="0" xfId="0" applyNumberFormat="1" applyFont="1" applyAlignment="1">
      <alignment horizontal="left" vertical="center"/>
    </xf>
    <xf numFmtId="164" fontId="0" fillId="63" borderId="0" xfId="1" applyNumberFormat="1" applyFont="1" applyFill="1" applyAlignment="1">
      <alignment horizontal="center" vertical="center"/>
    </xf>
    <xf numFmtId="8" fontId="78" fillId="0" borderId="0" xfId="0" applyNumberFormat="1" applyFont="1" applyAlignment="1">
      <alignment horizontal="center" vertical="center"/>
    </xf>
    <xf numFmtId="167" fontId="78" fillId="0" borderId="0" xfId="0" applyNumberFormat="1" applyFont="1" applyAlignment="1">
      <alignment horizontal="center" vertical="center"/>
    </xf>
    <xf numFmtId="164" fontId="78" fillId="63" borderId="0" xfId="1" applyNumberFormat="1" applyFont="1" applyFill="1" applyAlignment="1">
      <alignment horizontal="center" vertical="center"/>
    </xf>
    <xf numFmtId="6" fontId="78" fillId="0" borderId="0" xfId="0" applyNumberFormat="1" applyFont="1" applyAlignment="1">
      <alignment horizontal="center" vertical="center"/>
    </xf>
    <xf numFmtId="0" fontId="76" fillId="69" borderId="21" xfId="0" applyFont="1" applyFill="1" applyBorder="1" applyAlignment="1">
      <alignment vertical="center"/>
    </xf>
    <xf numFmtId="0" fontId="75" fillId="0" borderId="22" xfId="0" applyFont="1" applyBorder="1" applyAlignment="1">
      <alignment horizontal="left" vertical="center" indent="2"/>
    </xf>
    <xf numFmtId="0" fontId="84" fillId="0" borderId="22" xfId="0" applyFont="1" applyBorder="1" applyAlignment="1">
      <alignment horizontal="right" vertical="center"/>
    </xf>
    <xf numFmtId="0" fontId="82" fillId="69" borderId="22" xfId="5" applyFont="1" applyFill="1" applyBorder="1" applyAlignment="1">
      <alignment horizontal="center" vertical="center"/>
    </xf>
    <xf numFmtId="0" fontId="82" fillId="69" borderId="22" xfId="5" applyFont="1" applyFill="1" applyBorder="1" applyAlignment="1">
      <alignment horizontal="center" vertical="center" wrapText="1"/>
    </xf>
    <xf numFmtId="165" fontId="75" fillId="63" borderId="22" xfId="3" applyNumberFormat="1" applyFont="1" applyFill="1" applyBorder="1" applyAlignment="1" applyProtection="1">
      <alignment horizontal="left" vertical="center" indent="2"/>
    </xf>
    <xf numFmtId="165" fontId="75" fillId="63" borderId="22" xfId="3" applyNumberFormat="1" applyFont="1" applyFill="1" applyBorder="1" applyAlignment="1" applyProtection="1">
      <alignment vertical="center"/>
    </xf>
    <xf numFmtId="165" fontId="75" fillId="0" borderId="22" xfId="0" applyNumberFormat="1" applyFont="1" applyBorder="1" applyAlignment="1">
      <alignment horizontal="right" vertical="center"/>
    </xf>
    <xf numFmtId="165" fontId="91" fillId="63" borderId="22" xfId="5" applyNumberFormat="1" applyFont="1" applyFill="1" applyBorder="1" applyAlignment="1">
      <alignment horizontal="left" vertical="center" indent="2"/>
    </xf>
    <xf numFmtId="165" fontId="91" fillId="63" borderId="22" xfId="5" applyNumberFormat="1" applyFont="1" applyFill="1" applyBorder="1" applyAlignment="1">
      <alignment horizontal="right" vertical="center"/>
    </xf>
    <xf numFmtId="37" fontId="85" fillId="0" borderId="22" xfId="1" applyFont="1" applyBorder="1">
      <alignment horizontal="right" vertical="center"/>
    </xf>
    <xf numFmtId="0" fontId="75" fillId="0" borderId="20" xfId="0" applyFont="1" applyBorder="1" applyAlignment="1">
      <alignment horizontal="left" vertical="center" indent="2"/>
    </xf>
    <xf numFmtId="0" fontId="75" fillId="0" borderId="20" xfId="0" applyFont="1" applyBorder="1" applyAlignment="1">
      <alignment horizontal="left" vertical="center"/>
    </xf>
    <xf numFmtId="0" fontId="84" fillId="0" borderId="20" xfId="0" applyFont="1" applyBorder="1" applyAlignment="1">
      <alignment horizontal="right" vertical="center"/>
    </xf>
    <xf numFmtId="0" fontId="115" fillId="0" borderId="22" xfId="0" applyFont="1" applyBorder="1" applyAlignment="1">
      <alignment horizontal="left"/>
    </xf>
    <xf numFmtId="1" fontId="84" fillId="0" borderId="22" xfId="0" applyNumberFormat="1" applyFont="1" applyBorder="1" applyAlignment="1">
      <alignment horizontal="right" vertical="center"/>
    </xf>
    <xf numFmtId="165" fontId="91" fillId="63" borderId="22" xfId="5" applyNumberFormat="1" applyFont="1" applyFill="1" applyBorder="1" applyAlignment="1">
      <alignment vertical="center"/>
    </xf>
    <xf numFmtId="166" fontId="84" fillId="66" borderId="22" xfId="1" applyNumberFormat="1" applyFont="1" applyFill="1" applyBorder="1">
      <alignment horizontal="right" vertical="center"/>
    </xf>
    <xf numFmtId="9" fontId="90" fillId="63" borderId="22" xfId="2" applyFont="1" applyFill="1" applyBorder="1">
      <alignment horizontal="right"/>
    </xf>
    <xf numFmtId="49" fontId="75" fillId="68" borderId="22" xfId="0" applyNumberFormat="1" applyFont="1" applyFill="1" applyBorder="1" applyAlignment="1">
      <alignment horizontal="centerContinuous" vertical="center"/>
    </xf>
    <xf numFmtId="0" fontId="89" fillId="68" borderId="22" xfId="0" applyFont="1" applyFill="1" applyBorder="1" applyAlignment="1">
      <alignment vertical="center"/>
    </xf>
    <xf numFmtId="49" fontId="75" fillId="68" borderId="22" xfId="0" applyNumberFormat="1" applyFont="1" applyFill="1" applyBorder="1" applyAlignment="1">
      <alignment vertical="center"/>
    </xf>
    <xf numFmtId="49" fontId="75" fillId="68" borderId="22" xfId="0" applyNumberFormat="1" applyFont="1" applyFill="1" applyBorder="1" applyAlignment="1">
      <alignment horizontal="left" vertical="center"/>
    </xf>
    <xf numFmtId="5" fontId="118" fillId="62" borderId="22" xfId="0" applyNumberFormat="1" applyFont="1" applyFill="1" applyBorder="1" applyAlignment="1">
      <alignment horizontal="right" vertical="center" indent="1"/>
    </xf>
    <xf numFmtId="187" fontId="113" fillId="69" borderId="22" xfId="0" applyNumberFormat="1" applyFont="1" applyFill="1" applyBorder="1" applyAlignment="1">
      <alignment horizontal="center" vertical="center"/>
    </xf>
    <xf numFmtId="0" fontId="71" fillId="69" borderId="21" xfId="0" applyFont="1" applyFill="1" applyBorder="1" applyAlignment="1">
      <alignment vertical="center"/>
    </xf>
    <xf numFmtId="0" fontId="71" fillId="69" borderId="21" xfId="0" applyFont="1" applyFill="1" applyBorder="1" applyAlignment="1">
      <alignment horizontal="center" vertical="center"/>
    </xf>
    <xf numFmtId="37" fontId="118" fillId="63" borderId="22" xfId="296" applyFont="1" applyFill="1" applyBorder="1" applyAlignment="1">
      <alignment horizontal="right" vertical="center" wrapText="1"/>
    </xf>
    <xf numFmtId="183" fontId="116" fillId="63" borderId="22" xfId="296" applyNumberFormat="1" applyFont="1" applyFill="1" applyBorder="1" applyAlignment="1">
      <alignment horizontal="right" vertical="center" wrapText="1"/>
    </xf>
    <xf numFmtId="0" fontId="116" fillId="63" borderId="22" xfId="3" applyFont="1" applyFill="1" applyBorder="1" applyAlignment="1">
      <alignment horizontal="left" vertical="center" wrapText="1"/>
    </xf>
    <xf numFmtId="0" fontId="79" fillId="59" borderId="21" xfId="0" applyFont="1" applyFill="1" applyBorder="1" applyAlignment="1">
      <alignment vertical="center"/>
    </xf>
    <xf numFmtId="0" fontId="81" fillId="59" borderId="21" xfId="0" applyFont="1" applyFill="1" applyBorder="1" applyAlignment="1">
      <alignment horizontal="center" vertical="center"/>
    </xf>
    <xf numFmtId="0" fontId="82" fillId="59" borderId="1" xfId="0" applyFont="1" applyFill="1" applyBorder="1" applyAlignment="1">
      <alignment horizontal="centerContinuous" vertical="center"/>
    </xf>
    <xf numFmtId="0" fontId="82" fillId="59" borderId="22" xfId="0" applyFont="1" applyFill="1" applyBorder="1" applyAlignment="1">
      <alignment horizontal="centerContinuous" vertical="center"/>
    </xf>
    <xf numFmtId="0" fontId="82" fillId="59" borderId="22" xfId="0" applyFont="1" applyFill="1" applyBorder="1" applyAlignment="1">
      <alignment horizontal="left" vertical="center"/>
    </xf>
    <xf numFmtId="0" fontId="82" fillId="59" borderId="22" xfId="0" applyFont="1" applyFill="1" applyBorder="1" applyAlignment="1">
      <alignment horizontal="right" vertical="center"/>
    </xf>
    <xf numFmtId="37" fontId="84" fillId="63" borderId="22" xfId="296" applyFont="1" applyFill="1" applyBorder="1" applyAlignment="1">
      <alignment horizontal="right" vertical="center"/>
    </xf>
    <xf numFmtId="37" fontId="84" fillId="63" borderId="20" xfId="1" applyFont="1" applyFill="1" applyBorder="1">
      <alignment horizontal="right" vertical="center"/>
    </xf>
    <xf numFmtId="49" fontId="75" fillId="62" borderId="22" xfId="0" applyNumberFormat="1" applyFont="1" applyFill="1" applyBorder="1" applyAlignment="1">
      <alignment horizontal="left" vertical="center"/>
    </xf>
    <xf numFmtId="3" fontId="75" fillId="62" borderId="22" xfId="0" applyNumberFormat="1" applyFont="1" applyFill="1" applyBorder="1" applyAlignment="1">
      <alignment horizontal="right" vertical="center"/>
    </xf>
    <xf numFmtId="0" fontId="83" fillId="62" borderId="0" xfId="0" applyFont="1" applyFill="1" applyAlignment="1">
      <alignment horizontal="center" vertical="center"/>
    </xf>
    <xf numFmtId="0" fontId="75" fillId="62" borderId="0" xfId="0" applyFont="1" applyFill="1" applyAlignment="1">
      <alignment horizontal="center" vertical="center"/>
    </xf>
    <xf numFmtId="49" fontId="75" fillId="62" borderId="22" xfId="0" applyNumberFormat="1" applyFont="1" applyFill="1" applyBorder="1" applyAlignment="1">
      <alignment vertical="center"/>
    </xf>
    <xf numFmtId="0" fontId="84" fillId="63" borderId="22" xfId="0" applyFont="1" applyFill="1" applyBorder="1" applyAlignment="1">
      <alignment horizontal="center" vertical="center"/>
    </xf>
    <xf numFmtId="0" fontId="85" fillId="63" borderId="22" xfId="0" applyFont="1" applyFill="1" applyBorder="1" applyAlignment="1">
      <alignment horizontal="center" vertical="center"/>
    </xf>
    <xf numFmtId="0" fontId="75" fillId="63" borderId="22" xfId="0" applyFont="1" applyFill="1" applyBorder="1" applyAlignment="1">
      <alignment horizontal="center" vertical="center"/>
    </xf>
    <xf numFmtId="37" fontId="75" fillId="63" borderId="22" xfId="1" applyFont="1" applyFill="1" applyBorder="1">
      <alignment horizontal="right" vertical="center"/>
    </xf>
    <xf numFmtId="39" fontId="75" fillId="63" borderId="22" xfId="1" applyNumberFormat="1" applyFont="1" applyFill="1" applyBorder="1">
      <alignment horizontal="right" vertical="center"/>
    </xf>
    <xf numFmtId="183" fontId="75" fillId="63" borderId="22" xfId="1" applyNumberFormat="1" applyFont="1" applyFill="1" applyBorder="1" applyAlignment="1">
      <alignment horizontal="left" vertical="center" indent="1"/>
    </xf>
    <xf numFmtId="183" fontId="75" fillId="63" borderId="22" xfId="1" applyNumberFormat="1" applyFont="1" applyFill="1" applyBorder="1" applyAlignment="1">
      <alignment horizontal="left" vertical="center"/>
    </xf>
    <xf numFmtId="183" fontId="75" fillId="63" borderId="22" xfId="1" applyNumberFormat="1" applyFont="1" applyFill="1" applyBorder="1">
      <alignment horizontal="right" vertical="center"/>
    </xf>
    <xf numFmtId="2" fontId="75" fillId="66" borderId="22" xfId="1" applyNumberFormat="1" applyFont="1" applyFill="1" applyBorder="1">
      <alignment horizontal="right" vertical="center"/>
    </xf>
  </cellXfs>
  <cellStyles count="342">
    <cellStyle name="20% - Accent1" xfId="315" xr:uid="{00000000-0005-0000-0000-000000000000}"/>
    <cellStyle name="20% - Accent1 2" xfId="14" xr:uid="{00000000-0005-0000-0000-000001000000}"/>
    <cellStyle name="20% - Accent2" xfId="319" xr:uid="{00000000-0005-0000-0000-000002000000}"/>
    <cellStyle name="20% - Accent2 2" xfId="15" xr:uid="{00000000-0005-0000-0000-000003000000}"/>
    <cellStyle name="20% - Accent3" xfId="323" xr:uid="{00000000-0005-0000-0000-000004000000}"/>
    <cellStyle name="20% - Accent3 2" xfId="16" xr:uid="{00000000-0005-0000-0000-000005000000}"/>
    <cellStyle name="20% - Accent4" xfId="327" xr:uid="{00000000-0005-0000-0000-000006000000}"/>
    <cellStyle name="20% - Accent4 2" xfId="17" xr:uid="{00000000-0005-0000-0000-000007000000}"/>
    <cellStyle name="20% - Accent5" xfId="331" xr:uid="{00000000-0005-0000-0000-000008000000}"/>
    <cellStyle name="20% - Accent5 2" xfId="18" xr:uid="{00000000-0005-0000-0000-000009000000}"/>
    <cellStyle name="20% - Accent6" xfId="335" xr:uid="{00000000-0005-0000-0000-00000A000000}"/>
    <cellStyle name="20% - Accent6 2" xfId="19" xr:uid="{00000000-0005-0000-0000-00000B000000}"/>
    <cellStyle name="20% - Accent6 3" xfId="20" xr:uid="{00000000-0005-0000-0000-00000C000000}"/>
    <cellStyle name="40% - Accent1" xfId="316" xr:uid="{00000000-0005-0000-0000-00000D000000}"/>
    <cellStyle name="40% - Accent1 2" xfId="21" xr:uid="{00000000-0005-0000-0000-00000E000000}"/>
    <cellStyle name="40% - Accent2" xfId="320" xr:uid="{00000000-0005-0000-0000-00000F000000}"/>
    <cellStyle name="40% - Accent2 2" xfId="22" xr:uid="{00000000-0005-0000-0000-000010000000}"/>
    <cellStyle name="40% - Accent2 2 2" xfId="23" xr:uid="{00000000-0005-0000-0000-000011000000}"/>
    <cellStyle name="40% - Accent2 2 3" xfId="24" xr:uid="{00000000-0005-0000-0000-000012000000}"/>
    <cellStyle name="40% - Accent2 2 4" xfId="25" xr:uid="{00000000-0005-0000-0000-000013000000}"/>
    <cellStyle name="40% - Accent3" xfId="324" xr:uid="{00000000-0005-0000-0000-000014000000}"/>
    <cellStyle name="40% - Accent3 2" xfId="26" xr:uid="{00000000-0005-0000-0000-000015000000}"/>
    <cellStyle name="40% - Accent4" xfId="328" xr:uid="{00000000-0005-0000-0000-000016000000}"/>
    <cellStyle name="40% - Accent4 2" xfId="27" xr:uid="{00000000-0005-0000-0000-000017000000}"/>
    <cellStyle name="40% - Accent5" xfId="332" xr:uid="{00000000-0005-0000-0000-000018000000}"/>
    <cellStyle name="40% - Accent5 2" xfId="28" xr:uid="{00000000-0005-0000-0000-000019000000}"/>
    <cellStyle name="40% - Accent6" xfId="336" xr:uid="{00000000-0005-0000-0000-00001A000000}"/>
    <cellStyle name="40% - Accent6 2" xfId="29" xr:uid="{00000000-0005-0000-0000-00001B000000}"/>
    <cellStyle name="508Table-Start" xfId="30" xr:uid="{00000000-0005-0000-0000-00001C000000}"/>
    <cellStyle name="508Table-Stop" xfId="31" xr:uid="{00000000-0005-0000-0000-00001D000000}"/>
    <cellStyle name="60% - Accent1" xfId="317" xr:uid="{00000000-0005-0000-0000-00001E000000}"/>
    <cellStyle name="60% - Accent1 2" xfId="32" xr:uid="{00000000-0005-0000-0000-00001F000000}"/>
    <cellStyle name="60% - Accent2" xfId="321" xr:uid="{00000000-0005-0000-0000-000020000000}"/>
    <cellStyle name="60% - Accent2 2" xfId="33" xr:uid="{00000000-0005-0000-0000-000021000000}"/>
    <cellStyle name="60% - Accent3" xfId="325" xr:uid="{00000000-0005-0000-0000-000022000000}"/>
    <cellStyle name="60% - Accent3 2" xfId="34" xr:uid="{00000000-0005-0000-0000-000023000000}"/>
    <cellStyle name="60% - Accent4" xfId="329" xr:uid="{00000000-0005-0000-0000-000024000000}"/>
    <cellStyle name="60% - Accent4 2" xfId="35" xr:uid="{00000000-0005-0000-0000-000025000000}"/>
    <cellStyle name="60% - Accent5" xfId="333" xr:uid="{00000000-0005-0000-0000-000026000000}"/>
    <cellStyle name="60% - Accent5 2" xfId="36" xr:uid="{00000000-0005-0000-0000-000027000000}"/>
    <cellStyle name="60% - Accent6" xfId="337" xr:uid="{00000000-0005-0000-0000-000028000000}"/>
    <cellStyle name="60% - Accent6 2" xfId="37" xr:uid="{00000000-0005-0000-0000-000029000000}"/>
    <cellStyle name="Accent1" xfId="314" xr:uid="{00000000-0005-0000-0000-00002A000000}"/>
    <cellStyle name="Accent1 2" xfId="38" xr:uid="{00000000-0005-0000-0000-00002B000000}"/>
    <cellStyle name="Accent1 2 2" xfId="39" xr:uid="{00000000-0005-0000-0000-00002C000000}"/>
    <cellStyle name="Accent1 2 3" xfId="40" xr:uid="{00000000-0005-0000-0000-00002D000000}"/>
    <cellStyle name="Accent1 2 4" xfId="41" xr:uid="{00000000-0005-0000-0000-00002E000000}"/>
    <cellStyle name="Accent1 2 5" xfId="42" xr:uid="{00000000-0005-0000-0000-00002F000000}"/>
    <cellStyle name="Accent1 2 6" xfId="43" xr:uid="{00000000-0005-0000-0000-000030000000}"/>
    <cellStyle name="Accent1 3" xfId="44" xr:uid="{00000000-0005-0000-0000-000031000000}"/>
    <cellStyle name="Accent1 4" xfId="45" xr:uid="{00000000-0005-0000-0000-000032000000}"/>
    <cellStyle name="Accent2" xfId="318" xr:uid="{00000000-0005-0000-0000-000033000000}"/>
    <cellStyle name="Accent2 2" xfId="46" xr:uid="{00000000-0005-0000-0000-000034000000}"/>
    <cellStyle name="Accent2 2 2" xfId="47" xr:uid="{00000000-0005-0000-0000-000035000000}"/>
    <cellStyle name="Accent2 2 3" xfId="48" xr:uid="{00000000-0005-0000-0000-000036000000}"/>
    <cellStyle name="Accent2 2 4" xfId="49" xr:uid="{00000000-0005-0000-0000-000037000000}"/>
    <cellStyle name="Accent2 2 5" xfId="50" xr:uid="{00000000-0005-0000-0000-000038000000}"/>
    <cellStyle name="Accent2 3" xfId="51" xr:uid="{00000000-0005-0000-0000-000039000000}"/>
    <cellStyle name="Accent2 4" xfId="52" xr:uid="{00000000-0005-0000-0000-00003A000000}"/>
    <cellStyle name="Accent2 5" xfId="53" xr:uid="{00000000-0005-0000-0000-00003B000000}"/>
    <cellStyle name="Accent3" xfId="322" xr:uid="{00000000-0005-0000-0000-00003C000000}"/>
    <cellStyle name="Accent3 2" xfId="54" xr:uid="{00000000-0005-0000-0000-00003D000000}"/>
    <cellStyle name="Accent3 2 2" xfId="55" xr:uid="{00000000-0005-0000-0000-00003E000000}"/>
    <cellStyle name="Accent3 2 3" xfId="56" xr:uid="{00000000-0005-0000-0000-00003F000000}"/>
    <cellStyle name="Accent3 2 4" xfId="57" xr:uid="{00000000-0005-0000-0000-000040000000}"/>
    <cellStyle name="Accent3 3" xfId="58" xr:uid="{00000000-0005-0000-0000-000041000000}"/>
    <cellStyle name="Accent3 4" xfId="59" xr:uid="{00000000-0005-0000-0000-000042000000}"/>
    <cellStyle name="Accent4" xfId="326" xr:uid="{00000000-0005-0000-0000-000043000000}"/>
    <cellStyle name="Accent4 2" xfId="60" xr:uid="{00000000-0005-0000-0000-000044000000}"/>
    <cellStyle name="Accent4 2 2" xfId="61" xr:uid="{00000000-0005-0000-0000-000045000000}"/>
    <cellStyle name="Accent4 2 3" xfId="62" xr:uid="{00000000-0005-0000-0000-000046000000}"/>
    <cellStyle name="Accent4 2 4" xfId="63" xr:uid="{00000000-0005-0000-0000-000047000000}"/>
    <cellStyle name="Accent5" xfId="330" xr:uid="{00000000-0005-0000-0000-000048000000}"/>
    <cellStyle name="Accent5 2" xfId="64" xr:uid="{00000000-0005-0000-0000-000049000000}"/>
    <cellStyle name="Accent6" xfId="334" xr:uid="{00000000-0005-0000-0000-00004A000000}"/>
    <cellStyle name="Accent6 2" xfId="65" xr:uid="{00000000-0005-0000-0000-00004B000000}"/>
    <cellStyle name="Arial 11" xfId="66" xr:uid="{00000000-0005-0000-0000-00004C000000}"/>
    <cellStyle name="Assumption" xfId="342" xr:uid="{59C2ACC6-049E-4B06-AC87-538E68A84819}"/>
    <cellStyle name="Assumptions" xfId="339" xr:uid="{00000000-0005-0000-0000-00004D000000}"/>
    <cellStyle name="Bad" xfId="304" xr:uid="{00000000-0005-0000-0000-00004E000000}"/>
    <cellStyle name="Bad 2" xfId="67" xr:uid="{00000000-0005-0000-0000-00004F000000}"/>
    <cellStyle name="Bad 3" xfId="68" xr:uid="{00000000-0005-0000-0000-000050000000}"/>
    <cellStyle name="Body: normal cell" xfId="69" xr:uid="{00000000-0005-0000-0000-000051000000}"/>
    <cellStyle name="Calculation" xfId="307" xr:uid="{00000000-0005-0000-0000-000052000000}"/>
    <cellStyle name="Calculation 2" xfId="70" xr:uid="{00000000-0005-0000-0000-000053000000}"/>
    <cellStyle name="Calculation 2 2" xfId="71" xr:uid="{00000000-0005-0000-0000-000054000000}"/>
    <cellStyle name="Calculation 3" xfId="72" xr:uid="{00000000-0005-0000-0000-000055000000}"/>
    <cellStyle name="Calculation 4" xfId="73" xr:uid="{00000000-0005-0000-0000-000056000000}"/>
    <cellStyle name="Check Cell" xfId="309" xr:uid="{00000000-0005-0000-0000-000057000000}"/>
    <cellStyle name="Check Cell 2" xfId="74" xr:uid="{00000000-0005-0000-0000-000058000000}"/>
    <cellStyle name="CHlevel1" xfId="75" xr:uid="{00000000-0005-0000-0000-000059000000}"/>
    <cellStyle name="CHlevel2" xfId="76" xr:uid="{00000000-0005-0000-0000-00005A000000}"/>
    <cellStyle name="CHlevel3" xfId="77" xr:uid="{00000000-0005-0000-0000-00005B000000}"/>
    <cellStyle name="CHlevel4" xfId="78" xr:uid="{00000000-0005-0000-0000-00005C000000}"/>
    <cellStyle name="Column heading" xfId="79" xr:uid="{00000000-0005-0000-0000-00005D000000}"/>
    <cellStyle name="Comma" xfId="1" xr:uid="{00000000-0005-0000-0000-00005E000000}"/>
    <cellStyle name="Comma [0]" xfId="296" xr:uid="{00000000-0005-0000-0000-00005F000000}"/>
    <cellStyle name="Comma 2" xfId="81" xr:uid="{00000000-0005-0000-0000-000060000000}"/>
    <cellStyle name="Comma 2 2" xfId="82" xr:uid="{00000000-0005-0000-0000-000061000000}"/>
    <cellStyle name="Comma 2 3" xfId="83" xr:uid="{00000000-0005-0000-0000-000062000000}"/>
    <cellStyle name="Comma 3" xfId="84" xr:uid="{00000000-0005-0000-0000-000063000000}"/>
    <cellStyle name="Comma 3 2" xfId="85" xr:uid="{00000000-0005-0000-0000-000064000000}"/>
    <cellStyle name="Comma 4" xfId="86" xr:uid="{00000000-0005-0000-0000-000065000000}"/>
    <cellStyle name="Comma 4 2" xfId="87" xr:uid="{00000000-0005-0000-0000-000066000000}"/>
    <cellStyle name="Comma 5" xfId="88" xr:uid="{00000000-0005-0000-0000-000067000000}"/>
    <cellStyle name="Comma 6" xfId="89" xr:uid="{00000000-0005-0000-0000-000068000000}"/>
    <cellStyle name="Comma 7" xfId="90" xr:uid="{00000000-0005-0000-0000-000069000000}"/>
    <cellStyle name="Comma 8" xfId="80" xr:uid="{00000000-0005-0000-0000-00006A000000}"/>
    <cellStyle name="Comma 87" xfId="12" xr:uid="{00000000-0005-0000-0000-00006B000000}"/>
    <cellStyle name="Comma0" xfId="91" xr:uid="{00000000-0005-0000-0000-00006C000000}"/>
    <cellStyle name="Corner heading" xfId="92" xr:uid="{00000000-0005-0000-0000-00006D000000}"/>
    <cellStyle name="Currency" xfId="340" xr:uid="{00000000-0005-0000-0000-00006E000000}"/>
    <cellStyle name="Currency [0]" xfId="297" xr:uid="{00000000-0005-0000-0000-00006F000000}"/>
    <cellStyle name="Currency 2" xfId="8" xr:uid="{00000000-0005-0000-0000-000070000000}"/>
    <cellStyle name="Currency 2 2" xfId="95" xr:uid="{00000000-0005-0000-0000-000071000000}"/>
    <cellStyle name="Currency 2 2 2" xfId="96" xr:uid="{00000000-0005-0000-0000-000072000000}"/>
    <cellStyle name="Currency 2 3" xfId="97" xr:uid="{00000000-0005-0000-0000-000073000000}"/>
    <cellStyle name="Currency 2 4" xfId="94" xr:uid="{00000000-0005-0000-0000-000074000000}"/>
    <cellStyle name="Currency 3" xfId="98" xr:uid="{00000000-0005-0000-0000-000075000000}"/>
    <cellStyle name="Currency 4" xfId="99" xr:uid="{00000000-0005-0000-0000-000076000000}"/>
    <cellStyle name="Currency 5" xfId="100" xr:uid="{00000000-0005-0000-0000-000077000000}"/>
    <cellStyle name="Currency 6" xfId="101" xr:uid="{00000000-0005-0000-0000-000078000000}"/>
    <cellStyle name="Currency 7" xfId="11" xr:uid="{00000000-0005-0000-0000-000079000000}"/>
    <cellStyle name="Currency 7 2" xfId="102" xr:uid="{00000000-0005-0000-0000-00007A000000}"/>
    <cellStyle name="Currency 8" xfId="93" xr:uid="{00000000-0005-0000-0000-00007B000000}"/>
    <cellStyle name="Currency0" xfId="103" xr:uid="{00000000-0005-0000-0000-00007C000000}"/>
    <cellStyle name="Data" xfId="104" xr:uid="{00000000-0005-0000-0000-00007D000000}"/>
    <cellStyle name="Data 2" xfId="105" xr:uid="{00000000-0005-0000-0000-00007E000000}"/>
    <cellStyle name="Data no deci" xfId="106" xr:uid="{00000000-0005-0000-0000-00007F000000}"/>
    <cellStyle name="Data Superscript" xfId="107" xr:uid="{00000000-0005-0000-0000-000080000000}"/>
    <cellStyle name="Data_1-1A-Regular" xfId="108" xr:uid="{00000000-0005-0000-0000-000081000000}"/>
    <cellStyle name="Data-one deci" xfId="109" xr:uid="{00000000-0005-0000-0000-000082000000}"/>
    <cellStyle name="Date" xfId="110" xr:uid="{00000000-0005-0000-0000-000083000000}"/>
    <cellStyle name="Explanatory Text" xfId="312" xr:uid="{00000000-0005-0000-0000-000084000000}"/>
    <cellStyle name="Explanatory Text 2" xfId="111" xr:uid="{00000000-0005-0000-0000-000085000000}"/>
    <cellStyle name="Fixed" xfId="112" xr:uid="{00000000-0005-0000-0000-000086000000}"/>
    <cellStyle name="Good" xfId="303" xr:uid="{00000000-0005-0000-0000-000087000000}"/>
    <cellStyle name="Good 2" xfId="113" xr:uid="{00000000-0005-0000-0000-000088000000}"/>
    <cellStyle name="Grey" xfId="114" xr:uid="{00000000-0005-0000-0000-000089000000}"/>
    <cellStyle name="Hard Code" xfId="295" xr:uid="{00000000-0005-0000-0000-00008A000000}"/>
    <cellStyle name="Heading 1" xfId="299" xr:uid="{00000000-0005-0000-0000-00008B000000}"/>
    <cellStyle name="Heading 1 2" xfId="115" xr:uid="{00000000-0005-0000-0000-00008C000000}"/>
    <cellStyle name="Heading 2" xfId="300" xr:uid="{00000000-0005-0000-0000-00008D000000}"/>
    <cellStyle name="Heading 2 2" xfId="116" xr:uid="{00000000-0005-0000-0000-00008E000000}"/>
    <cellStyle name="Heading 2 2 2" xfId="117" xr:uid="{00000000-0005-0000-0000-00008F000000}"/>
    <cellStyle name="Heading 2 3" xfId="118" xr:uid="{00000000-0005-0000-0000-000090000000}"/>
    <cellStyle name="Heading 2 4" xfId="119" xr:uid="{00000000-0005-0000-0000-000091000000}"/>
    <cellStyle name="Heading 3" xfId="301" xr:uid="{00000000-0005-0000-0000-000092000000}"/>
    <cellStyle name="Heading 3 2" xfId="120" xr:uid="{00000000-0005-0000-0000-000093000000}"/>
    <cellStyle name="Heading 4" xfId="302" xr:uid="{00000000-0005-0000-0000-000094000000}"/>
    <cellStyle name="Heading 4 2" xfId="121" xr:uid="{00000000-0005-0000-0000-000095000000}"/>
    <cellStyle name="Hed Side" xfId="122" xr:uid="{00000000-0005-0000-0000-000096000000}"/>
    <cellStyle name="Hed Side 2" xfId="123" xr:uid="{00000000-0005-0000-0000-000097000000}"/>
    <cellStyle name="Hed Side bold" xfId="124" xr:uid="{00000000-0005-0000-0000-000098000000}"/>
    <cellStyle name="Hed Side Indent" xfId="125" xr:uid="{00000000-0005-0000-0000-000099000000}"/>
    <cellStyle name="Hed Side Regular" xfId="126" xr:uid="{00000000-0005-0000-0000-00009A000000}"/>
    <cellStyle name="Hed Side_1-1A-Regular" xfId="127" xr:uid="{00000000-0005-0000-0000-00009B000000}"/>
    <cellStyle name="Hed Top" xfId="128" xr:uid="{00000000-0005-0000-0000-00009C000000}"/>
    <cellStyle name="Hed Top - SECTION" xfId="129" xr:uid="{00000000-0005-0000-0000-00009D000000}"/>
    <cellStyle name="Hed Top 2" xfId="130" xr:uid="{00000000-0005-0000-0000-00009E000000}"/>
    <cellStyle name="Hed Top_3-new4" xfId="131" xr:uid="{00000000-0005-0000-0000-00009F000000}"/>
    <cellStyle name="Hyperlink" xfId="3" xr:uid="{00000000-0005-0000-0000-0000A0000000}"/>
    <cellStyle name="Hyperlink 2" xfId="9" xr:uid="{00000000-0005-0000-0000-0000A1000000}"/>
    <cellStyle name="Hyperlink 2 2" xfId="133" xr:uid="{00000000-0005-0000-0000-0000A2000000}"/>
    <cellStyle name="Hyperlink 2 3" xfId="132" xr:uid="{00000000-0005-0000-0000-0000A3000000}"/>
    <cellStyle name="Hyperlink 3" xfId="134" xr:uid="{00000000-0005-0000-0000-0000A4000000}"/>
    <cellStyle name="Hyperlink 4" xfId="135" xr:uid="{00000000-0005-0000-0000-0000A5000000}"/>
    <cellStyle name="Hyperlink 5" xfId="293" xr:uid="{00000000-0005-0000-0000-0000A6000000}"/>
    <cellStyle name="Input" xfId="294" xr:uid="{00000000-0005-0000-0000-0000A7000000}"/>
    <cellStyle name="Input [yellow]" xfId="136" xr:uid="{00000000-0005-0000-0000-0000A8000000}"/>
    <cellStyle name="Input 10" xfId="137" xr:uid="{00000000-0005-0000-0000-0000A9000000}"/>
    <cellStyle name="Input 11" xfId="138" xr:uid="{00000000-0005-0000-0000-0000AA000000}"/>
    <cellStyle name="Input 12" xfId="139" xr:uid="{00000000-0005-0000-0000-0000AB000000}"/>
    <cellStyle name="Input 13" xfId="140" xr:uid="{00000000-0005-0000-0000-0000AC000000}"/>
    <cellStyle name="Input 14" xfId="141" xr:uid="{00000000-0005-0000-0000-0000AD000000}"/>
    <cellStyle name="Input 15" xfId="142" xr:uid="{00000000-0005-0000-0000-0000AE000000}"/>
    <cellStyle name="Input 16" xfId="338" xr:uid="{00000000-0005-0000-0000-0000AF000000}"/>
    <cellStyle name="Input 2" xfId="143" xr:uid="{00000000-0005-0000-0000-0000B0000000}"/>
    <cellStyle name="Input 2 2" xfId="144" xr:uid="{00000000-0005-0000-0000-0000B1000000}"/>
    <cellStyle name="Input 2 3" xfId="145" xr:uid="{00000000-0005-0000-0000-0000B2000000}"/>
    <cellStyle name="Input 2 4" xfId="146" xr:uid="{00000000-0005-0000-0000-0000B3000000}"/>
    <cellStyle name="Input 2 5" xfId="147" xr:uid="{00000000-0005-0000-0000-0000B4000000}"/>
    <cellStyle name="Input 2 6" xfId="148" xr:uid="{00000000-0005-0000-0000-0000B5000000}"/>
    <cellStyle name="Input 3" xfId="149" xr:uid="{00000000-0005-0000-0000-0000B6000000}"/>
    <cellStyle name="Input 4" xfId="150" xr:uid="{00000000-0005-0000-0000-0000B7000000}"/>
    <cellStyle name="Input 5" xfId="151" xr:uid="{00000000-0005-0000-0000-0000B8000000}"/>
    <cellStyle name="Input 6" xfId="152" xr:uid="{00000000-0005-0000-0000-0000B9000000}"/>
    <cellStyle name="Input 7" xfId="153" xr:uid="{00000000-0005-0000-0000-0000BA000000}"/>
    <cellStyle name="Input 8" xfId="154" xr:uid="{00000000-0005-0000-0000-0000BB000000}"/>
    <cellStyle name="Input 9" xfId="155" xr:uid="{00000000-0005-0000-0000-0000BC000000}"/>
    <cellStyle name="Linked Cell" xfId="308" xr:uid="{00000000-0005-0000-0000-0000BD000000}"/>
    <cellStyle name="Linked Cell 2" xfId="156" xr:uid="{00000000-0005-0000-0000-0000BE000000}"/>
    <cellStyle name="Neutral" xfId="305" xr:uid="{00000000-0005-0000-0000-0000BF000000}"/>
    <cellStyle name="Neutral 2" xfId="157" xr:uid="{00000000-0005-0000-0000-0000C0000000}"/>
    <cellStyle name="Normal" xfId="0" builtinId="0"/>
    <cellStyle name="Normal - Style1" xfId="158" xr:uid="{00000000-0005-0000-0000-0000C2000000}"/>
    <cellStyle name="Normal 10" xfId="159" xr:uid="{00000000-0005-0000-0000-0000C3000000}"/>
    <cellStyle name="Normal 11" xfId="160" xr:uid="{00000000-0005-0000-0000-0000C4000000}"/>
    <cellStyle name="Normal 116" xfId="10" xr:uid="{00000000-0005-0000-0000-0000C5000000}"/>
    <cellStyle name="Normal 12" xfId="161" xr:uid="{00000000-0005-0000-0000-0000C6000000}"/>
    <cellStyle name="Normal 13" xfId="162" xr:uid="{00000000-0005-0000-0000-0000C7000000}"/>
    <cellStyle name="Normal 14" xfId="163" xr:uid="{00000000-0005-0000-0000-0000C8000000}"/>
    <cellStyle name="Normal 15" xfId="164" xr:uid="{00000000-0005-0000-0000-0000C9000000}"/>
    <cellStyle name="Normal 16" xfId="165" xr:uid="{00000000-0005-0000-0000-0000CA000000}"/>
    <cellStyle name="Normal 17" xfId="166" xr:uid="{00000000-0005-0000-0000-0000CB000000}"/>
    <cellStyle name="Normal 18" xfId="167" xr:uid="{00000000-0005-0000-0000-0000CC000000}"/>
    <cellStyle name="Normal 19" xfId="168" xr:uid="{00000000-0005-0000-0000-0000CD000000}"/>
    <cellStyle name="normal 2" xfId="5" xr:uid="{00000000-0005-0000-0000-0000CE000000}"/>
    <cellStyle name="Normal 2 2" xfId="170" xr:uid="{00000000-0005-0000-0000-0000CF000000}"/>
    <cellStyle name="Normal 2 2 2" xfId="171" xr:uid="{00000000-0005-0000-0000-0000D0000000}"/>
    <cellStyle name="Normal 2 2 2 2" xfId="292" xr:uid="{00000000-0005-0000-0000-0000D1000000}"/>
    <cellStyle name="Normal 2 3" xfId="172" xr:uid="{00000000-0005-0000-0000-0000D2000000}"/>
    <cellStyle name="Normal 2 4" xfId="173" xr:uid="{00000000-0005-0000-0000-0000D3000000}"/>
    <cellStyle name="Normal 2 5" xfId="174" xr:uid="{00000000-0005-0000-0000-0000D4000000}"/>
    <cellStyle name="Normal 2 6" xfId="175" xr:uid="{00000000-0005-0000-0000-0000D5000000}"/>
    <cellStyle name="Normal 2 7" xfId="176" xr:uid="{00000000-0005-0000-0000-0000D6000000}"/>
    <cellStyle name="Normal 2 8" xfId="177" xr:uid="{00000000-0005-0000-0000-0000D7000000}"/>
    <cellStyle name="Normal 2 9" xfId="169" xr:uid="{00000000-0005-0000-0000-0000D8000000}"/>
    <cellStyle name="Normal 2_steeplechaseconcept4" xfId="178" xr:uid="{00000000-0005-0000-0000-0000D9000000}"/>
    <cellStyle name="Normal 20" xfId="179" xr:uid="{00000000-0005-0000-0000-0000DA000000}"/>
    <cellStyle name="Normal 21" xfId="180" xr:uid="{00000000-0005-0000-0000-0000DB000000}"/>
    <cellStyle name="Normal 22" xfId="181" xr:uid="{00000000-0005-0000-0000-0000DC000000}"/>
    <cellStyle name="Normal 23" xfId="182" xr:uid="{00000000-0005-0000-0000-0000DD000000}"/>
    <cellStyle name="Normal 24" xfId="183" xr:uid="{00000000-0005-0000-0000-0000DE000000}"/>
    <cellStyle name="Normal 24 2" xfId="184" xr:uid="{00000000-0005-0000-0000-0000DF000000}"/>
    <cellStyle name="Normal 25" xfId="185" xr:uid="{00000000-0005-0000-0000-0000E0000000}"/>
    <cellStyle name="Normal 26" xfId="186" xr:uid="{00000000-0005-0000-0000-0000E1000000}"/>
    <cellStyle name="Normal 27" xfId="187" xr:uid="{00000000-0005-0000-0000-0000E2000000}"/>
    <cellStyle name="Normal 28" xfId="188" xr:uid="{00000000-0005-0000-0000-0000E3000000}"/>
    <cellStyle name="Normal 29" xfId="189" xr:uid="{00000000-0005-0000-0000-0000E4000000}"/>
    <cellStyle name="Normal 3" xfId="6" xr:uid="{00000000-0005-0000-0000-0000E5000000}"/>
    <cellStyle name="Normal 3 2" xfId="191" xr:uid="{00000000-0005-0000-0000-0000E6000000}"/>
    <cellStyle name="Normal 3 3" xfId="192" xr:uid="{00000000-0005-0000-0000-0000E7000000}"/>
    <cellStyle name="Normal 3 4" xfId="193" xr:uid="{00000000-0005-0000-0000-0000E8000000}"/>
    <cellStyle name="Normal 3 5" xfId="194" xr:uid="{00000000-0005-0000-0000-0000E9000000}"/>
    <cellStyle name="Normal 3 6" xfId="190" xr:uid="{00000000-0005-0000-0000-0000EA000000}"/>
    <cellStyle name="Normal 30" xfId="195" xr:uid="{00000000-0005-0000-0000-0000EB000000}"/>
    <cellStyle name="Normal 31" xfId="196" xr:uid="{00000000-0005-0000-0000-0000EC000000}"/>
    <cellStyle name="Normal 32" xfId="197" xr:uid="{00000000-0005-0000-0000-0000ED000000}"/>
    <cellStyle name="Normal 33" xfId="198" xr:uid="{00000000-0005-0000-0000-0000EE000000}"/>
    <cellStyle name="Normal 34" xfId="199" xr:uid="{00000000-0005-0000-0000-0000EF000000}"/>
    <cellStyle name="Normal 35" xfId="200" xr:uid="{00000000-0005-0000-0000-0000F0000000}"/>
    <cellStyle name="Normal 36" xfId="13" xr:uid="{00000000-0005-0000-0000-0000F1000000}"/>
    <cellStyle name="Normal 4" xfId="201" xr:uid="{00000000-0005-0000-0000-0000F2000000}"/>
    <cellStyle name="Normal 4 2" xfId="4" xr:uid="{00000000-0005-0000-0000-0000F3000000}"/>
    <cellStyle name="Normal 4 2 2" xfId="202" xr:uid="{00000000-0005-0000-0000-0000F4000000}"/>
    <cellStyle name="Normal 5" xfId="203" xr:uid="{00000000-0005-0000-0000-0000F5000000}"/>
    <cellStyle name="Normal 5 2" xfId="204" xr:uid="{00000000-0005-0000-0000-0000F6000000}"/>
    <cellStyle name="Normal 5 2 2" xfId="205" xr:uid="{00000000-0005-0000-0000-0000F7000000}"/>
    <cellStyle name="Normal 5 3" xfId="206" xr:uid="{00000000-0005-0000-0000-0000F8000000}"/>
    <cellStyle name="Normal 51" xfId="207" xr:uid="{00000000-0005-0000-0000-0000F9000000}"/>
    <cellStyle name="Normal 54" xfId="208" xr:uid="{00000000-0005-0000-0000-0000FA000000}"/>
    <cellStyle name="Normal 6" xfId="209" xr:uid="{00000000-0005-0000-0000-0000FB000000}"/>
    <cellStyle name="Normal 6 2" xfId="210" xr:uid="{00000000-0005-0000-0000-0000FC000000}"/>
    <cellStyle name="Normal 6 3" xfId="211" xr:uid="{00000000-0005-0000-0000-0000FD000000}"/>
    <cellStyle name="Normal 7" xfId="212" xr:uid="{00000000-0005-0000-0000-0000FE000000}"/>
    <cellStyle name="Normal 7 2" xfId="213" xr:uid="{00000000-0005-0000-0000-0000FF000000}"/>
    <cellStyle name="Normal 8" xfId="7" xr:uid="{00000000-0005-0000-0000-000000010000}"/>
    <cellStyle name="Normal 9" xfId="214" xr:uid="{00000000-0005-0000-0000-000001010000}"/>
    <cellStyle name="Note" xfId="311" xr:uid="{00000000-0005-0000-0000-000002010000}"/>
    <cellStyle name="Note 2" xfId="215" xr:uid="{00000000-0005-0000-0000-000003010000}"/>
    <cellStyle name="Note 3" xfId="216" xr:uid="{00000000-0005-0000-0000-000004010000}"/>
    <cellStyle name="Output" xfId="306" xr:uid="{00000000-0005-0000-0000-000005010000}"/>
    <cellStyle name="Output 2" xfId="217" xr:uid="{00000000-0005-0000-0000-000006010000}"/>
    <cellStyle name="Percent" xfId="2" xr:uid="{00000000-0005-0000-0000-000007010000}"/>
    <cellStyle name="Percent [2]" xfId="219" xr:uid="{00000000-0005-0000-0000-000008010000}"/>
    <cellStyle name="Percent 10" xfId="220" xr:uid="{00000000-0005-0000-0000-000009010000}"/>
    <cellStyle name="Percent 11" xfId="221" xr:uid="{00000000-0005-0000-0000-00000A010000}"/>
    <cellStyle name="Percent 12" xfId="222" xr:uid="{00000000-0005-0000-0000-00000B010000}"/>
    <cellStyle name="Percent 13" xfId="223" xr:uid="{00000000-0005-0000-0000-00000C010000}"/>
    <cellStyle name="Percent 14" xfId="218" xr:uid="{00000000-0005-0000-0000-00000D010000}"/>
    <cellStyle name="Percent 2" xfId="224" xr:uid="{00000000-0005-0000-0000-00000E010000}"/>
    <cellStyle name="Percent 2 2" xfId="225" xr:uid="{00000000-0005-0000-0000-00000F010000}"/>
    <cellStyle name="Percent 2 3" xfId="226" xr:uid="{00000000-0005-0000-0000-000010010000}"/>
    <cellStyle name="Percent 2 4" xfId="227" xr:uid="{00000000-0005-0000-0000-000011010000}"/>
    <cellStyle name="Percent 2 5" xfId="228" xr:uid="{00000000-0005-0000-0000-000012010000}"/>
    <cellStyle name="Percent 2 6" xfId="229" xr:uid="{00000000-0005-0000-0000-000013010000}"/>
    <cellStyle name="Percent 2 7" xfId="230" xr:uid="{00000000-0005-0000-0000-000014010000}"/>
    <cellStyle name="Percent 3" xfId="231" xr:uid="{00000000-0005-0000-0000-000015010000}"/>
    <cellStyle name="Percent 3 2" xfId="232" xr:uid="{00000000-0005-0000-0000-000016010000}"/>
    <cellStyle name="Percent 4" xfId="233" xr:uid="{00000000-0005-0000-0000-000017010000}"/>
    <cellStyle name="Percent 4 2" xfId="234" xr:uid="{00000000-0005-0000-0000-000018010000}"/>
    <cellStyle name="Percent 4 3" xfId="235" xr:uid="{00000000-0005-0000-0000-000019010000}"/>
    <cellStyle name="Percent 5" xfId="236" xr:uid="{00000000-0005-0000-0000-00001A010000}"/>
    <cellStyle name="Percent 5 2" xfId="237" xr:uid="{00000000-0005-0000-0000-00001B010000}"/>
    <cellStyle name="Percent 6" xfId="238" xr:uid="{00000000-0005-0000-0000-00001C010000}"/>
    <cellStyle name="Percent 7" xfId="239" xr:uid="{00000000-0005-0000-0000-00001D010000}"/>
    <cellStyle name="Percent 8" xfId="240" xr:uid="{00000000-0005-0000-0000-00001E010000}"/>
    <cellStyle name="Percent 9" xfId="241" xr:uid="{00000000-0005-0000-0000-00001F010000}"/>
    <cellStyle name="Refdb standard" xfId="242" xr:uid="{00000000-0005-0000-0000-000020010000}"/>
    <cellStyle name="Reference" xfId="243" xr:uid="{00000000-0005-0000-0000-000021010000}"/>
    <cellStyle name="RHlayer1" xfId="244" xr:uid="{00000000-0005-0000-0000-000022010000}"/>
    <cellStyle name="RHlayer2" xfId="245" xr:uid="{00000000-0005-0000-0000-000023010000}"/>
    <cellStyle name="RHlayer3" xfId="246" xr:uid="{00000000-0005-0000-0000-000024010000}"/>
    <cellStyle name="RHlayer4" xfId="247" xr:uid="{00000000-0005-0000-0000-000025010000}"/>
    <cellStyle name="RHlayer5" xfId="248" xr:uid="{00000000-0005-0000-0000-000026010000}"/>
    <cellStyle name="RHlayer6" xfId="249" xr:uid="{00000000-0005-0000-0000-000027010000}"/>
    <cellStyle name="RHlevel1" xfId="250" xr:uid="{00000000-0005-0000-0000-000028010000}"/>
    <cellStyle name="RHlevel2" xfId="251" xr:uid="{00000000-0005-0000-0000-000029010000}"/>
    <cellStyle name="RHlevel3" xfId="252" xr:uid="{00000000-0005-0000-0000-00002A010000}"/>
    <cellStyle name="RHlevel4" xfId="253" xr:uid="{00000000-0005-0000-0000-00002B010000}"/>
    <cellStyle name="RHlevel5" xfId="254" xr:uid="{00000000-0005-0000-0000-00002C010000}"/>
    <cellStyle name="Row heading" xfId="255" xr:uid="{00000000-0005-0000-0000-00002D010000}"/>
    <cellStyle name="Source Hed" xfId="256" xr:uid="{00000000-0005-0000-0000-00002E010000}"/>
    <cellStyle name="Source Letter" xfId="257" xr:uid="{00000000-0005-0000-0000-00002F010000}"/>
    <cellStyle name="Source Superscript" xfId="258" xr:uid="{00000000-0005-0000-0000-000030010000}"/>
    <cellStyle name="Source Superscript 2" xfId="259" xr:uid="{00000000-0005-0000-0000-000031010000}"/>
    <cellStyle name="Source Text" xfId="260" xr:uid="{00000000-0005-0000-0000-000032010000}"/>
    <cellStyle name="Source Text 2" xfId="261" xr:uid="{00000000-0005-0000-0000-000033010000}"/>
    <cellStyle name="Source Text 3" xfId="262" xr:uid="{00000000-0005-0000-0000-000034010000}"/>
    <cellStyle name="State" xfId="263" xr:uid="{00000000-0005-0000-0000-000035010000}"/>
    <cellStyle name="Style 1" xfId="264" xr:uid="{00000000-0005-0000-0000-000036010000}"/>
    <cellStyle name="Superscript" xfId="265" xr:uid="{00000000-0005-0000-0000-000037010000}"/>
    <cellStyle name="Superscript- regular" xfId="266" xr:uid="{00000000-0005-0000-0000-000038010000}"/>
    <cellStyle name="Superscript_1-1A-Regular" xfId="267" xr:uid="{00000000-0005-0000-0000-000039010000}"/>
    <cellStyle name="Table Data" xfId="268" xr:uid="{00000000-0005-0000-0000-00003A010000}"/>
    <cellStyle name="Table Head Top" xfId="269" xr:uid="{00000000-0005-0000-0000-00003B010000}"/>
    <cellStyle name="Table Hed Side" xfId="270" xr:uid="{00000000-0005-0000-0000-00003C010000}"/>
    <cellStyle name="Table Title" xfId="271" xr:uid="{00000000-0005-0000-0000-00003D010000}"/>
    <cellStyle name="Times New Roman" xfId="272" xr:uid="{00000000-0005-0000-0000-00003E010000}"/>
    <cellStyle name="Title" xfId="298" xr:uid="{00000000-0005-0000-0000-00003F010000}"/>
    <cellStyle name="Title Text" xfId="273" xr:uid="{00000000-0005-0000-0000-000040010000}"/>
    <cellStyle name="Title Text 1" xfId="274" xr:uid="{00000000-0005-0000-0000-000041010000}"/>
    <cellStyle name="Title Text 2" xfId="275" xr:uid="{00000000-0005-0000-0000-000042010000}"/>
    <cellStyle name="Title-1" xfId="276" xr:uid="{00000000-0005-0000-0000-000043010000}"/>
    <cellStyle name="Title-1 2" xfId="277" xr:uid="{00000000-0005-0000-0000-000044010000}"/>
    <cellStyle name="Title-1 3" xfId="278" xr:uid="{00000000-0005-0000-0000-000045010000}"/>
    <cellStyle name="Title-2" xfId="279" xr:uid="{00000000-0005-0000-0000-000046010000}"/>
    <cellStyle name="Title-2 2" xfId="280" xr:uid="{00000000-0005-0000-0000-000047010000}"/>
    <cellStyle name="Title-3" xfId="281" xr:uid="{00000000-0005-0000-0000-000048010000}"/>
    <cellStyle name="Total" xfId="313" xr:uid="{00000000-0005-0000-0000-000049010000}"/>
    <cellStyle name="Total 2" xfId="282" xr:uid="{00000000-0005-0000-0000-00004A010000}"/>
    <cellStyle name="Total 3" xfId="283" xr:uid="{00000000-0005-0000-0000-00004B010000}"/>
    <cellStyle name="Warning Text" xfId="310" xr:uid="{00000000-0005-0000-0000-00004C010000}"/>
    <cellStyle name="Warning Text 2" xfId="284" xr:uid="{00000000-0005-0000-0000-00004D010000}"/>
    <cellStyle name="Warning Text 2 2" xfId="285" xr:uid="{00000000-0005-0000-0000-00004E010000}"/>
    <cellStyle name="Warning Text 2 3" xfId="286" xr:uid="{00000000-0005-0000-0000-00004F010000}"/>
    <cellStyle name="Warning Text 2 4" xfId="287" xr:uid="{00000000-0005-0000-0000-000050010000}"/>
    <cellStyle name="Wrap" xfId="288" xr:uid="{00000000-0005-0000-0000-000051010000}"/>
    <cellStyle name="Wrap Bold" xfId="289" xr:uid="{00000000-0005-0000-0000-000052010000}"/>
    <cellStyle name="Wrap Title" xfId="290" xr:uid="{00000000-0005-0000-0000-000053010000}"/>
    <cellStyle name="Wrap_NTS99-~11" xfId="291" xr:uid="{00000000-0005-0000-0000-000054010000}"/>
  </cellStyles>
  <dxfs count="6">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0000FF"/>
      <color rgb="FFD8EB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theme/theme1.xml><?xml version="1.0" encoding="utf-8"?>
<a:theme xmlns:a="http://schemas.openxmlformats.org/drawingml/2006/main" name="GFT">
  <a:themeElements>
    <a:clrScheme name="GFT Rebrand Palette">
      <a:dk1>
        <a:srgbClr val="0A3A37"/>
      </a:dk1>
      <a:lt1>
        <a:srgbClr val="07BB78"/>
      </a:lt1>
      <a:dk2>
        <a:srgbClr val="EEF2EE"/>
      </a:dk2>
      <a:lt2>
        <a:srgbClr val="FFFFFF"/>
      </a:lt2>
      <a:accent1>
        <a:srgbClr val="008DBB"/>
      </a:accent1>
      <a:accent2>
        <a:srgbClr val="165484"/>
      </a:accent2>
      <a:accent3>
        <a:srgbClr val="236C69"/>
      </a:accent3>
      <a:accent4>
        <a:srgbClr val="DCBF63"/>
      </a:accent4>
      <a:accent5>
        <a:srgbClr val="68315A"/>
      </a:accent5>
      <a:accent6>
        <a:srgbClr val="333F48"/>
      </a:accent6>
      <a:hlink>
        <a:srgbClr val="07BB78"/>
      </a:hlink>
      <a:folHlink>
        <a:srgbClr val="236C69"/>
      </a:folHlink>
    </a:clrScheme>
    <a:fontScheme name="GFT Heading">
      <a:majorFont>
        <a:latin typeface="Franklin Gothic Demi Cond"/>
        <a:ea typeface=""/>
        <a:cs typeface=""/>
      </a:majorFont>
      <a:minorFont>
        <a:latin typeface="Segoe UI"/>
        <a:ea typeface=""/>
        <a:cs typeface=""/>
      </a:minorFont>
    </a:fontScheme>
    <a:fmtScheme name="Dividend">
      <a:fillStyleLst>
        <a:solidFill>
          <a:schemeClr val="phClr"/>
        </a:solidFill>
        <a:gradFill rotWithShape="1">
          <a:gsLst>
            <a:gs pos="0">
              <a:schemeClr val="phClr">
                <a:tint val="68000"/>
                <a:alpha val="90000"/>
                <a:lumMod val="100000"/>
              </a:schemeClr>
            </a:gs>
            <a:gs pos="100000">
              <a:schemeClr val="phClr">
                <a:tint val="90000"/>
                <a:lumMod val="95000"/>
              </a:schemeClr>
            </a:gs>
          </a:gsLst>
          <a:lin ang="5400000" scaled="1"/>
        </a:gradFill>
        <a:gradFill rotWithShape="1">
          <a:gsLst>
            <a:gs pos="0">
              <a:schemeClr val="phClr">
                <a:tint val="98000"/>
                <a:lumMod val="110000"/>
              </a:schemeClr>
            </a:gs>
            <a:gs pos="84000">
              <a:schemeClr val="phClr">
                <a:shade val="90000"/>
                <a:lumMod val="88000"/>
              </a:schemeClr>
            </a:gs>
          </a:gsLst>
          <a:lin ang="5400000" scaled="0"/>
        </a:gradFill>
      </a:fillStyleLst>
      <a:lnStyleLst>
        <a:ln w="12700" cap="rnd" cmpd="sng" algn="ctr">
          <a:solidFill>
            <a:schemeClr val="phClr">
              <a:lumMod val="90000"/>
            </a:schemeClr>
          </a:solidFill>
          <a:prstDash val="solid"/>
        </a:ln>
        <a:ln w="22225" cap="rnd" cmpd="sng" algn="ctr">
          <a:solidFill>
            <a:schemeClr val="phClr"/>
          </a:solidFill>
          <a:prstDash val="solid"/>
        </a:ln>
        <a:ln w="25400" cap="rnd" cmpd="sng" algn="ctr">
          <a:solidFill>
            <a:schemeClr val="phClr"/>
          </a:solidFill>
          <a:prstDash val="solid"/>
        </a:ln>
      </a:lnStyleLst>
      <a:effectStyleLst>
        <a:effectStyle>
          <a:effectLst/>
        </a:effectStyle>
        <a:effectStyle>
          <a:effectLst>
            <a:outerShdw blurRad="38100" dist="25400" dir="5400000" rotWithShape="0">
              <a:srgbClr val="000000">
                <a:alpha val="55000"/>
              </a:srgbClr>
            </a:outerShdw>
          </a:effectLst>
        </a:effectStyle>
        <a:effectStyle>
          <a:effectLst>
            <a:outerShdw blurRad="88900" dist="38100" dir="5040000" rotWithShape="0">
              <a:srgbClr val="000000">
                <a:alpha val="60000"/>
              </a:srgbClr>
            </a:outerShdw>
          </a:effectLst>
          <a:scene3d>
            <a:camera prst="orthographicFront">
              <a:rot lat="0" lon="0" rev="0"/>
            </a:camera>
            <a:lightRig rig="threePt" dir="tl">
              <a:rot lat="0" lon="0" rev="1200000"/>
            </a:lightRig>
          </a:scene3d>
          <a:sp3d>
            <a:bevelT w="38100" h="50800"/>
          </a:sp3d>
        </a:effectStyle>
      </a:effectStyleLst>
      <a:bgFillStyleLst>
        <a:solidFill>
          <a:schemeClr val="phClr"/>
        </a:solidFill>
        <a:gradFill rotWithShape="1">
          <a:gsLst>
            <a:gs pos="0">
              <a:schemeClr val="phClr">
                <a:tint val="90000"/>
                <a:lumMod val="110000"/>
              </a:schemeClr>
            </a:gs>
            <a:gs pos="88000">
              <a:schemeClr val="phClr">
                <a:shade val="94000"/>
                <a:satMod val="110000"/>
                <a:lumMod val="88000"/>
              </a:schemeClr>
            </a:gs>
          </a:gsLst>
          <a:lin ang="5400000" scaled="0"/>
        </a:gradFill>
        <a:gradFill rotWithShape="1">
          <a:gsLst>
            <a:gs pos="0">
              <a:schemeClr val="phClr">
                <a:tint val="90000"/>
                <a:lumMod val="110000"/>
              </a:schemeClr>
            </a:gs>
            <a:gs pos="100000">
              <a:schemeClr val="phClr">
                <a:shade val="98000"/>
                <a:satMod val="110000"/>
                <a:lumMod val="86000"/>
              </a:schemeClr>
            </a:gs>
          </a:gsLst>
          <a:path path="circle">
            <a:fillToRect l="50000" t="50000" r="100000" b="100000"/>
          </a:path>
        </a:gradFill>
      </a:bgFillStyleLst>
    </a:fmtScheme>
  </a:themeElements>
  <a:objectDefaults/>
  <a:extraClrSchemeLst/>
  <a:extLst>
    <a:ext uri="{05A4C25C-085E-4340-85A3-A5531E510DB2}">
      <thm15:themeFamily xmlns:thm15="http://schemas.microsoft.com/office/thememl/2012/main" name="GFT_Rebrand_Theme" id="{27ED2676-519E-4B97-81D5-CA69981E2AD0}" vid="{38DACA95-7C6E-44D8-B003-8EC36CAD187D}"/>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5BCC328-CF94-405F-B796-0ECC2E7714CC}">
  <we:reference id="wa200005281" version="1.0.0.0" store="en-US" storeType="OMEX"/>
  <we:alternateReferences>
    <we:reference id="wa200005281" version="1.0.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_xldudf_NUM_AI</we:customFunctionIds>
        <we:customFunctionIds>_xldudf_NUM_WRITE</we:customFunctionIds>
        <we:customFunctionIds>_xldudf_NUM_INFER</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https://greet.anl.gov/files/vehicles-13" TargetMode="External"/><Relationship Id="rId7" Type="http://schemas.openxmlformats.org/officeDocument/2006/relationships/hyperlink" Target="https://www.bts.gov/content/estimated-national-average-vehicle-emissions-rates-vehicle-vehicle-type-using-gasoline-and" TargetMode="External"/><Relationship Id="rId2" Type="http://schemas.openxmlformats.org/officeDocument/2006/relationships/hyperlink" Target="https://www.bts.gov/content/estimated-national-average-vehicle-emissions-rates-vehicle-vehicle-type-using-gasoline-and" TargetMode="External"/><Relationship Id="rId1" Type="http://schemas.openxmlformats.org/officeDocument/2006/relationships/hyperlink" Target="http://www.fhwa.dot.gov/policyinformation/statistics.cfm" TargetMode="External"/><Relationship Id="rId6" Type="http://schemas.openxmlformats.org/officeDocument/2006/relationships/hyperlink" Target="https://greet.anl.gov/files/vehicles-13" TargetMode="External"/><Relationship Id="rId5" Type="http://schemas.openxmlformats.org/officeDocument/2006/relationships/hyperlink" Target="https://www.bts.gov/content/estimated-national-average-vehicle-emissions-rates-vehicle-vehicle-type-using-gasoline-and" TargetMode="External"/><Relationship Id="rId4" Type="http://schemas.openxmlformats.org/officeDocument/2006/relationships/hyperlink" Target="https://www.bts.gov/content/estimated-national-average-vehicle-emissions-rates-vehicle-vehicle-type-using-gasoline-and"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B1:G34"/>
  <sheetViews>
    <sheetView showGridLines="0" tabSelected="1" workbookViewId="0">
      <selection activeCell="D7" sqref="D7"/>
    </sheetView>
  </sheetViews>
  <sheetFormatPr defaultColWidth="8.75" defaultRowHeight="16.899999999999999"/>
  <cols>
    <col min="1" max="1" width="2.25" style="131" customWidth="1"/>
    <col min="2" max="2" width="25.5" style="131" customWidth="1"/>
    <col min="3" max="4" width="21.5" style="131" customWidth="1"/>
    <col min="5" max="6" width="20.75" style="131" customWidth="1"/>
    <col min="7" max="7" width="28.25" style="131" customWidth="1"/>
    <col min="8" max="8" width="46.875" style="131" customWidth="1"/>
    <col min="9" max="9" width="19" style="131" customWidth="1"/>
    <col min="10" max="10" width="18.375" style="131" customWidth="1"/>
    <col min="11" max="11" width="15.25" style="131" customWidth="1"/>
    <col min="12" max="16384" width="8.75" style="131"/>
  </cols>
  <sheetData>
    <row r="1" spans="2:5" s="173" customFormat="1" ht="21" customHeight="1">
      <c r="B1" t="s">
        <v>0</v>
      </c>
      <c r="C1"/>
      <c r="D1"/>
      <c r="E1"/>
    </row>
    <row r="3" spans="2:5" s="208" customFormat="1" ht="15">
      <c r="B3" t="s">
        <v>1</v>
      </c>
      <c r="C3"/>
      <c r="D3"/>
      <c r="E3"/>
    </row>
    <row r="4" spans="2:5" s="208" customFormat="1" ht="15">
      <c r="B4" t="s">
        <v>2</v>
      </c>
      <c r="C4" t="s">
        <v>3</v>
      </c>
      <c r="D4"/>
      <c r="E4"/>
    </row>
    <row r="5" spans="2:5" s="208" customFormat="1" ht="15">
      <c r="B5" t="s">
        <v>4</v>
      </c>
      <c r="C5">
        <f>BCA!C38</f>
        <v>1057234.0056937863</v>
      </c>
      <c r="D5"/>
      <c r="E5"/>
    </row>
    <row r="6" spans="2:5" s="208" customFormat="1" ht="15">
      <c r="B6" t="s">
        <v>5</v>
      </c>
      <c r="C6">
        <f>BCA!C39</f>
        <v>8308563.2624022039</v>
      </c>
      <c r="D6"/>
      <c r="E6"/>
    </row>
    <row r="7" spans="2:5" s="208" customFormat="1" ht="15">
      <c r="B7" t="s">
        <v>6</v>
      </c>
      <c r="C7">
        <f>BCA!C40</f>
        <v>-7251329.256708418</v>
      </c>
      <c r="D7"/>
      <c r="E7"/>
    </row>
    <row r="8" spans="2:5" s="208" customFormat="1" ht="15">
      <c r="B8" t="s">
        <v>7</v>
      </c>
      <c r="C8">
        <f>C5/C6</f>
        <v>0.12724630869430423</v>
      </c>
      <c r="D8"/>
      <c r="E8" t="s">
        <v>8</v>
      </c>
    </row>
    <row r="9" spans="2:5" s="208" customFormat="1" ht="15">
      <c r="B9"/>
      <c r="C9"/>
      <c r="D9"/>
      <c r="E9"/>
    </row>
    <row r="10" spans="2:5" s="208" customFormat="1" ht="15">
      <c r="B10" t="s">
        <v>9</v>
      </c>
      <c r="C10"/>
      <c r="D10"/>
      <c r="E10"/>
    </row>
    <row r="11" spans="2:5" s="208" customFormat="1" ht="15">
      <c r="B11" t="s">
        <v>2</v>
      </c>
      <c r="C11" t="s">
        <v>4</v>
      </c>
      <c r="D11" t="s">
        <v>10</v>
      </c>
      <c r="E11"/>
    </row>
    <row r="12" spans="2:5" s="208" customFormat="1" ht="15">
      <c r="B12" t="str">
        <f>BCA!B18</f>
        <v>Residual Value</v>
      </c>
      <c r="C12">
        <f>BCA!C31</f>
        <v>462674.17659162584</v>
      </c>
      <c r="D12">
        <f>C12/$C$19</f>
        <v>0.43762702873713016</v>
      </c>
      <c r="E12"/>
    </row>
    <row r="13" spans="2:5" s="208" customFormat="1" ht="15">
      <c r="B13" t="str">
        <f>BCA!B19</f>
        <v>State of Good Repair</v>
      </c>
      <c r="C13">
        <f>BCA!C32</f>
        <v>578806.76683535869</v>
      </c>
      <c r="D13">
        <f>C13/$C$19</f>
        <v>0.54747271059970271</v>
      </c>
      <c r="E13"/>
    </row>
    <row r="14" spans="2:5" s="208" customFormat="1" ht="15">
      <c r="B14" t="str">
        <f>BCA!B20</f>
        <v>Vehicle Operating Benefit</v>
      </c>
      <c r="C14">
        <f>BCA!C33</f>
        <v>3763.098881884443</v>
      </c>
      <c r="D14">
        <f t="shared" ref="D14:D18" si="0">C14/$C$19</f>
        <v>3.5593812359591983E-3</v>
      </c>
      <c r="E14"/>
    </row>
    <row r="15" spans="2:5" s="208" customFormat="1" ht="15">
      <c r="B15" t="str">
        <f>BCA!B21</f>
        <v>Travel Time Benefit</v>
      </c>
      <c r="C15">
        <f>BCA!C34</f>
        <v>8472.5830704681084</v>
      </c>
      <c r="D15">
        <f t="shared" si="0"/>
        <v>8.013914634639626E-3</v>
      </c>
      <c r="E15"/>
    </row>
    <row r="16" spans="2:5" s="208" customFormat="1" ht="15">
      <c r="B16" t="str">
        <f>BCA!B22</f>
        <v>Safety Benefit</v>
      </c>
      <c r="C16">
        <f>BCA!C35</f>
        <v>2505.2599488935298</v>
      </c>
      <c r="D16">
        <f t="shared" si="0"/>
        <v>2.3696361783685804E-3</v>
      </c>
      <c r="E16"/>
    </row>
    <row r="17" spans="2:7" s="208" customFormat="1" ht="15">
      <c r="B17" t="str">
        <f>BCA!B23</f>
        <v>External Use Cost Benefit</v>
      </c>
      <c r="C17">
        <f>BCA!C36</f>
        <v>126.88719505030409</v>
      </c>
      <c r="D17">
        <f t="shared" si="0"/>
        <v>1.2001807959916801E-4</v>
      </c>
      <c r="E17"/>
      <c r="F17"/>
      <c r="G17"/>
    </row>
    <row r="18" spans="2:7" s="208" customFormat="1" ht="15">
      <c r="B18" t="str">
        <f>BCA!B24</f>
        <v>Emissions Benefit</v>
      </c>
      <c r="C18">
        <f>BCA!C37</f>
        <v>885.23317050544324</v>
      </c>
      <c r="D18">
        <f t="shared" si="0"/>
        <v>8.373105346006428E-4</v>
      </c>
      <c r="E18"/>
      <c r="F18"/>
      <c r="G18"/>
    </row>
    <row r="19" spans="2:7" s="208" customFormat="1" ht="15">
      <c r="B19" t="s">
        <v>11</v>
      </c>
      <c r="C19">
        <f>SUM(C12:C18)</f>
        <v>1057234.0056937863</v>
      </c>
      <c r="D19" s="247">
        <f>SUM(D12:D18)</f>
        <v>1</v>
      </c>
      <c r="E19"/>
      <c r="F19"/>
      <c r="G19"/>
    </row>
    <row r="20" spans="2:7" s="208" customFormat="1" ht="15">
      <c r="B20"/>
      <c r="C20"/>
      <c r="D20"/>
      <c r="E20"/>
      <c r="F20"/>
      <c r="G20"/>
    </row>
    <row r="21" spans="2:7" s="208" customFormat="1" ht="15">
      <c r="B21" t="s">
        <v>12</v>
      </c>
      <c r="C21"/>
      <c r="D21"/>
      <c r="E21"/>
      <c r="F21"/>
      <c r="G21"/>
    </row>
    <row r="22" spans="2:7" s="208" customFormat="1" ht="15">
      <c r="B22" t="s">
        <v>13</v>
      </c>
      <c r="C22" t="s">
        <v>2</v>
      </c>
      <c r="D22" t="s">
        <v>14</v>
      </c>
      <c r="E22" t="s">
        <v>15</v>
      </c>
      <c r="F22" t="s">
        <v>16</v>
      </c>
      <c r="G22"/>
    </row>
    <row r="23" spans="2:7" s="208" customFormat="1" ht="15">
      <c r="B23" s="8" t="s">
        <v>17</v>
      </c>
      <c r="C23" t="s">
        <v>18</v>
      </c>
      <c r="D23" t="s">
        <v>19</v>
      </c>
      <c r="E23"/>
      <c r="F23"/>
      <c r="G23"/>
    </row>
    <row r="24" spans="2:7" s="208" customFormat="1" ht="15">
      <c r="B24" s="8"/>
      <c r="C24" t="s">
        <v>20</v>
      </c>
      <c r="D24" t="s">
        <v>19</v>
      </c>
      <c r="E24"/>
      <c r="F24"/>
      <c r="G24"/>
    </row>
    <row r="25" spans="2:7" s="208" customFormat="1" ht="15">
      <c r="B25" s="8"/>
      <c r="C25" t="s">
        <v>21</v>
      </c>
      <c r="D25" t="s">
        <v>22</v>
      </c>
      <c r="E25"/>
      <c r="F25"/>
      <c r="G25"/>
    </row>
    <row r="26" spans="2:7" s="208" customFormat="1" ht="15">
      <c r="B26" s="8"/>
      <c r="C26" t="s">
        <v>23</v>
      </c>
      <c r="D26" t="s">
        <v>22</v>
      </c>
      <c r="E26"/>
      <c r="F26"/>
      <c r="G26"/>
    </row>
    <row r="27" spans="2:7" s="208" customFormat="1" ht="15">
      <c r="B27" s="7"/>
      <c r="C27" t="s">
        <v>24</v>
      </c>
      <c r="D27" t="s">
        <v>19</v>
      </c>
      <c r="E27"/>
      <c r="F27"/>
      <c r="G27"/>
    </row>
    <row r="28" spans="2:7" s="208" customFormat="1" ht="15">
      <c r="B28" s="9" t="s">
        <v>25</v>
      </c>
      <c r="C28" t="s">
        <v>26</v>
      </c>
      <c r="D28" t="s">
        <v>27</v>
      </c>
      <c r="E28"/>
      <c r="F28"/>
      <c r="G28"/>
    </row>
    <row r="29" spans="2:7" s="208" customFormat="1" ht="15">
      <c r="B29" s="9"/>
      <c r="C29" t="s">
        <v>28</v>
      </c>
      <c r="D29" t="s">
        <v>29</v>
      </c>
      <c r="E29"/>
      <c r="F29"/>
      <c r="G29"/>
    </row>
    <row r="30" spans="2:7" s="208" customFormat="1" ht="15">
      <c r="B30" s="9"/>
      <c r="C30" t="s">
        <v>30</v>
      </c>
      <c r="D30" t="s">
        <v>31</v>
      </c>
      <c r="E30"/>
      <c r="F30"/>
      <c r="G30"/>
    </row>
    <row r="31" spans="2:7" s="208" customFormat="1" ht="15">
      <c r="B31" s="9" t="s">
        <v>32</v>
      </c>
      <c r="C31" t="s">
        <v>33</v>
      </c>
      <c r="D31" t="s">
        <v>34</v>
      </c>
      <c r="E31"/>
      <c r="F31"/>
      <c r="G31"/>
    </row>
    <row r="32" spans="2:7" s="208" customFormat="1" ht="15">
      <c r="B32" s="9"/>
      <c r="C32" t="s">
        <v>35</v>
      </c>
      <c r="D32" t="s">
        <v>36</v>
      </c>
      <c r="E32"/>
      <c r="F32"/>
      <c r="G32"/>
    </row>
    <row r="33" spans="2:6" s="208" customFormat="1" ht="15">
      <c r="B33" s="8" t="s">
        <v>37</v>
      </c>
      <c r="C33" t="s">
        <v>38</v>
      </c>
      <c r="D33" t="s">
        <v>39</v>
      </c>
      <c r="E33"/>
      <c r="F33"/>
    </row>
    <row r="34" spans="2:6" s="208" customFormat="1" ht="15">
      <c r="B34" s="8"/>
      <c r="C34" t="s">
        <v>40</v>
      </c>
      <c r="D34" t="s">
        <v>39</v>
      </c>
      <c r="E34"/>
      <c r="F34"/>
    </row>
  </sheetData>
  <mergeCells count="4">
    <mergeCell ref="B28:B30"/>
    <mergeCell ref="B31:B32"/>
    <mergeCell ref="B33:B34"/>
    <mergeCell ref="B23:B27"/>
  </mergeCells>
  <phoneticPr fontId="3" type="noConversion"/>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sheetPr>
  <dimension ref="B1:Q77"/>
  <sheetViews>
    <sheetView showGridLines="0" topLeftCell="A35" zoomScale="80" zoomScaleNormal="80" workbookViewId="0">
      <selection activeCell="E16" sqref="E16"/>
    </sheetView>
  </sheetViews>
  <sheetFormatPr defaultColWidth="8.75" defaultRowHeight="19.149999999999999"/>
  <cols>
    <col min="1" max="1" width="2.25" style="127" customWidth="1"/>
    <col min="2" max="2" width="51.75" style="127" customWidth="1"/>
    <col min="3" max="3" width="13.125" style="127" customWidth="1"/>
    <col min="4" max="4" width="11.75" style="127" customWidth="1"/>
    <col min="5" max="5" width="148.125" style="127" bestFit="1" customWidth="1"/>
    <col min="6" max="6" width="14.5" style="127" customWidth="1"/>
    <col min="7" max="7" width="12.125" style="127" customWidth="1"/>
    <col min="8" max="16" width="14.5" style="127" customWidth="1"/>
    <col min="17" max="17" width="14.5" style="128" customWidth="1"/>
    <col min="18" max="18" width="17.875" style="127" customWidth="1"/>
    <col min="19" max="22" width="16.25" style="127" customWidth="1"/>
    <col min="23" max="27" width="13" style="127" customWidth="1"/>
    <col min="28" max="16384" width="8.75" style="127"/>
  </cols>
  <sheetData>
    <row r="1" spans="2:17" s="209" customFormat="1" ht="24.6">
      <c r="B1" s="254" t="s">
        <v>41</v>
      </c>
      <c r="C1" s="254"/>
      <c r="D1" s="254"/>
      <c r="E1" s="255"/>
      <c r="F1" s="255"/>
      <c r="G1" s="255"/>
      <c r="H1" s="255"/>
      <c r="I1" s="255"/>
      <c r="J1" s="255"/>
      <c r="K1" s="255"/>
      <c r="L1" s="255"/>
      <c r="M1" s="255"/>
      <c r="N1" s="255"/>
      <c r="O1" s="255"/>
      <c r="P1" s="255"/>
      <c r="Q1" s="255"/>
    </row>
    <row r="3" spans="2:17" s="63" customFormat="1" ht="15">
      <c r="B3" s="210" t="s">
        <v>42</v>
      </c>
      <c r="I3" s="62"/>
    </row>
    <row r="4" spans="2:17" s="63" customFormat="1" ht="15">
      <c r="B4" s="35" t="s">
        <v>43</v>
      </c>
      <c r="I4" s="62"/>
    </row>
    <row r="5" spans="2:17" s="63" customFormat="1" ht="15">
      <c r="B5" s="34" t="s">
        <v>44</v>
      </c>
      <c r="I5" s="62"/>
    </row>
    <row r="6" spans="2:17" s="63" customFormat="1" ht="15">
      <c r="B6" s="33" t="s">
        <v>45</v>
      </c>
      <c r="I6" s="62"/>
    </row>
    <row r="7" spans="2:17" s="63" customFormat="1" ht="15">
      <c r="B7" s="32" t="s">
        <v>46</v>
      </c>
      <c r="I7" s="62"/>
    </row>
    <row r="8" spans="2:17" s="63" customFormat="1" ht="15">
      <c r="I8" s="62"/>
    </row>
    <row r="9" spans="2:17" s="61" customFormat="1" ht="15">
      <c r="B9" s="211" t="s">
        <v>2</v>
      </c>
      <c r="C9" s="211" t="s">
        <v>14</v>
      </c>
      <c r="D9" s="211" t="s">
        <v>3</v>
      </c>
      <c r="E9" s="211" t="s">
        <v>47</v>
      </c>
      <c r="M9" s="60"/>
    </row>
    <row r="10" spans="2:17" s="61" customFormat="1" ht="15">
      <c r="B10" s="59" t="s">
        <v>48</v>
      </c>
      <c r="C10" s="59"/>
      <c r="D10" s="58"/>
      <c r="E10" s="57"/>
      <c r="O10" s="60"/>
    </row>
    <row r="11" spans="2:17" s="61" customFormat="1" ht="15">
      <c r="B11" s="213" t="s">
        <v>49</v>
      </c>
      <c r="C11" s="56" t="s">
        <v>50</v>
      </c>
      <c r="D11" s="256">
        <v>30</v>
      </c>
      <c r="E11" s="243" t="s">
        <v>51</v>
      </c>
      <c r="O11" s="60"/>
    </row>
    <row r="12" spans="2:17" s="61" customFormat="1" ht="15">
      <c r="B12" s="213" t="s">
        <v>52</v>
      </c>
      <c r="C12" s="56" t="s">
        <v>50</v>
      </c>
      <c r="D12" s="256">
        <v>75</v>
      </c>
      <c r="E12" s="243" t="s">
        <v>53</v>
      </c>
      <c r="O12" s="60"/>
    </row>
    <row r="13" spans="2:17" s="61" customFormat="1" ht="15">
      <c r="B13" s="213" t="s">
        <v>54</v>
      </c>
      <c r="C13" s="56" t="s">
        <v>55</v>
      </c>
      <c r="D13" s="256">
        <v>8500000</v>
      </c>
      <c r="E13" s="243" t="s">
        <v>56</v>
      </c>
      <c r="O13" s="60"/>
    </row>
    <row r="14" spans="2:17" s="61" customFormat="1" ht="15">
      <c r="B14" s="213" t="s">
        <v>57</v>
      </c>
      <c r="C14" s="56" t="s">
        <v>50</v>
      </c>
      <c r="D14" s="256">
        <v>75</v>
      </c>
      <c r="E14" s="243" t="s">
        <v>58</v>
      </c>
      <c r="O14" s="60"/>
    </row>
    <row r="15" spans="2:17" s="61" customFormat="1" ht="15">
      <c r="B15" s="213" t="s">
        <v>59</v>
      </c>
      <c r="C15" s="56" t="s">
        <v>55</v>
      </c>
      <c r="D15" s="256">
        <v>1600000</v>
      </c>
      <c r="E15" s="243" t="s">
        <v>56</v>
      </c>
      <c r="O15" s="60"/>
    </row>
    <row r="16" spans="2:17" s="61" customFormat="1" ht="15">
      <c r="B16" s="213" t="s">
        <v>60</v>
      </c>
      <c r="C16" s="56" t="s">
        <v>50</v>
      </c>
      <c r="D16" s="256">
        <v>20</v>
      </c>
      <c r="E16" s="243" t="s">
        <v>61</v>
      </c>
      <c r="O16" s="60"/>
    </row>
    <row r="17" spans="2:17" s="61" customFormat="1" ht="15">
      <c r="B17" s="213" t="s">
        <v>62</v>
      </c>
      <c r="C17" s="56" t="s">
        <v>55</v>
      </c>
      <c r="D17" s="256">
        <v>10100000</v>
      </c>
      <c r="E17" s="243" t="s">
        <v>63</v>
      </c>
      <c r="O17" s="60"/>
    </row>
    <row r="18" spans="2:17" s="61" customFormat="1" ht="15">
      <c r="B18" s="213" t="s">
        <v>64</v>
      </c>
      <c r="C18" s="56" t="s">
        <v>50</v>
      </c>
      <c r="D18" s="257">
        <f>(D13*D14+D15*D16)/D17</f>
        <v>66.287128712871294</v>
      </c>
      <c r="E18" s="243" t="s">
        <v>65</v>
      </c>
      <c r="O18" s="60"/>
    </row>
    <row r="19" spans="2:17" s="61" customFormat="1" ht="15">
      <c r="B19" s="59" t="s">
        <v>66</v>
      </c>
      <c r="C19" s="59"/>
      <c r="D19" s="58"/>
      <c r="E19" s="59"/>
      <c r="O19" s="60"/>
    </row>
    <row r="20" spans="2:17" s="61" customFormat="1" ht="15">
      <c r="B20" s="55" t="s">
        <v>67</v>
      </c>
      <c r="C20" s="55"/>
      <c r="D20" s="54"/>
      <c r="E20" s="55"/>
      <c r="O20" s="60"/>
    </row>
    <row r="21" spans="2:17" s="61" customFormat="1" ht="15">
      <c r="B21" s="213" t="s">
        <v>68</v>
      </c>
      <c r="C21" s="56" t="s">
        <v>69</v>
      </c>
      <c r="D21" s="52">
        <v>12500</v>
      </c>
      <c r="E21" s="56" t="s">
        <v>70</v>
      </c>
      <c r="J21" s="51"/>
      <c r="O21" s="60"/>
    </row>
    <row r="22" spans="2:17" s="61" customFormat="1" ht="15">
      <c r="B22" s="213" t="s">
        <v>71</v>
      </c>
      <c r="C22" s="56" t="s">
        <v>72</v>
      </c>
      <c r="D22" s="50">
        <f>D21*'Parameter Values'!D11</f>
        <v>4562500</v>
      </c>
      <c r="E22" s="56" t="s">
        <v>73</v>
      </c>
      <c r="J22" s="51"/>
      <c r="O22" s="60"/>
    </row>
    <row r="23" spans="2:17" s="61" customFormat="1" ht="15">
      <c r="B23" s="213" t="s">
        <v>74</v>
      </c>
      <c r="C23" s="56" t="s">
        <v>75</v>
      </c>
      <c r="D23" s="49">
        <f>1-D24</f>
        <v>0.95199999999999996</v>
      </c>
      <c r="E23" s="6" t="s">
        <v>76</v>
      </c>
      <c r="J23" s="51"/>
      <c r="O23" s="60"/>
    </row>
    <row r="24" spans="2:17" s="61" customFormat="1" ht="15">
      <c r="B24" s="213" t="s">
        <v>77</v>
      </c>
      <c r="C24" s="56" t="s">
        <v>75</v>
      </c>
      <c r="D24" s="48">
        <v>4.8000000000000001E-2</v>
      </c>
      <c r="E24" s="6"/>
      <c r="J24" s="51"/>
      <c r="O24" s="60"/>
    </row>
    <row r="25" spans="2:17" s="61" customFormat="1" ht="15">
      <c r="B25" s="213" t="s">
        <v>78</v>
      </c>
      <c r="C25" s="56" t="s">
        <v>72</v>
      </c>
      <c r="D25" s="50">
        <f>D22*D23</f>
        <v>4343500</v>
      </c>
      <c r="E25" s="6" t="s">
        <v>79</v>
      </c>
      <c r="J25" s="51"/>
      <c r="O25" s="60"/>
    </row>
    <row r="26" spans="2:17" s="61" customFormat="1" ht="15">
      <c r="B26" s="213" t="s">
        <v>80</v>
      </c>
      <c r="C26" s="56" t="s">
        <v>72</v>
      </c>
      <c r="D26" s="50">
        <f>D22*D24</f>
        <v>219000</v>
      </c>
      <c r="E26" s="6"/>
      <c r="J26" s="51"/>
      <c r="O26" s="60"/>
    </row>
    <row r="27" spans="2:17" s="61" customFormat="1" ht="15">
      <c r="B27" s="213" t="s">
        <v>81</v>
      </c>
      <c r="C27" s="56" t="s">
        <v>75</v>
      </c>
      <c r="D27" s="48">
        <v>0</v>
      </c>
      <c r="E27" s="258"/>
      <c r="Q27" s="60"/>
    </row>
    <row r="28" spans="2:17" s="63" customFormat="1" ht="15">
      <c r="B28" s="47" t="s">
        <v>82</v>
      </c>
      <c r="C28" s="47"/>
      <c r="D28" s="46"/>
      <c r="E28" s="46"/>
      <c r="Q28" s="62"/>
    </row>
    <row r="29" spans="2:17" s="63" customFormat="1" ht="15">
      <c r="B29" s="214" t="s">
        <v>83</v>
      </c>
      <c r="C29" s="45" t="s">
        <v>69</v>
      </c>
      <c r="D29" s="44"/>
      <c r="E29" s="43" t="s">
        <v>84</v>
      </c>
      <c r="Q29" s="62"/>
    </row>
    <row r="30" spans="2:17" s="63" customFormat="1" ht="15">
      <c r="B30" s="214" t="s">
        <v>85</v>
      </c>
      <c r="C30" s="45" t="s">
        <v>75</v>
      </c>
      <c r="D30" s="42"/>
      <c r="E30" s="43" t="s">
        <v>86</v>
      </c>
      <c r="Q30" s="62"/>
    </row>
    <row r="31" spans="2:17" s="63" customFormat="1" ht="15">
      <c r="B31" s="214" t="s">
        <v>87</v>
      </c>
      <c r="C31" s="45" t="s">
        <v>75</v>
      </c>
      <c r="D31" s="42"/>
      <c r="E31" s="43" t="s">
        <v>88</v>
      </c>
      <c r="Q31" s="62"/>
    </row>
    <row r="32" spans="2:17" s="63" customFormat="1" ht="15">
      <c r="B32" s="47" t="s">
        <v>89</v>
      </c>
      <c r="C32" s="47"/>
      <c r="D32" s="46"/>
      <c r="E32" s="46" t="s">
        <v>90</v>
      </c>
      <c r="Q32" s="62"/>
    </row>
    <row r="33" spans="2:17" s="61" customFormat="1" ht="15">
      <c r="B33" s="55" t="s">
        <v>91</v>
      </c>
      <c r="C33" s="55"/>
      <c r="D33" s="54"/>
      <c r="E33" s="53"/>
      <c r="O33" s="60"/>
    </row>
    <row r="34" spans="2:17" s="63" customFormat="1" ht="15">
      <c r="B34" s="215" t="s">
        <v>92</v>
      </c>
      <c r="C34" s="41" t="s">
        <v>75</v>
      </c>
      <c r="D34" s="40">
        <v>0.04</v>
      </c>
      <c r="E34" s="39" t="s">
        <v>93</v>
      </c>
      <c r="Q34" s="62"/>
    </row>
    <row r="35" spans="2:17" s="63" customFormat="1" ht="15">
      <c r="B35" s="215" t="s">
        <v>94</v>
      </c>
      <c r="C35" s="41" t="s">
        <v>75</v>
      </c>
      <c r="D35" s="40">
        <v>0.02</v>
      </c>
      <c r="E35" s="39" t="s">
        <v>95</v>
      </c>
      <c r="Q35" s="62"/>
    </row>
    <row r="36" spans="2:17" s="63" customFormat="1" ht="15">
      <c r="B36" s="215" t="s">
        <v>96</v>
      </c>
      <c r="C36" s="41" t="s">
        <v>75</v>
      </c>
      <c r="D36" s="40">
        <v>0.01</v>
      </c>
      <c r="E36" s="39" t="s">
        <v>97</v>
      </c>
      <c r="Q36" s="62"/>
    </row>
    <row r="37" spans="2:17" s="61" customFormat="1" ht="15">
      <c r="B37" s="55" t="s">
        <v>98</v>
      </c>
      <c r="C37" s="55"/>
      <c r="D37" s="54"/>
      <c r="E37" s="53"/>
      <c r="O37" s="60"/>
    </row>
    <row r="38" spans="2:17" s="63" customFormat="1" ht="15">
      <c r="B38" s="215" t="s">
        <v>92</v>
      </c>
      <c r="C38" s="41" t="s">
        <v>99</v>
      </c>
      <c r="D38" s="38">
        <v>16</v>
      </c>
      <c r="E38" s="39" t="s">
        <v>100</v>
      </c>
      <c r="Q38" s="62"/>
    </row>
    <row r="39" spans="2:17" s="63" customFormat="1" ht="15">
      <c r="B39" s="215" t="s">
        <v>94</v>
      </c>
      <c r="C39" s="41" t="s">
        <v>99</v>
      </c>
      <c r="D39" s="38">
        <v>24</v>
      </c>
      <c r="E39" s="39" t="s">
        <v>101</v>
      </c>
      <c r="Q39" s="62"/>
    </row>
    <row r="40" spans="2:17" s="63" customFormat="1" ht="15">
      <c r="B40" s="215" t="s">
        <v>96</v>
      </c>
      <c r="C40" s="41" t="s">
        <v>99</v>
      </c>
      <c r="D40" s="38">
        <v>32</v>
      </c>
      <c r="E40" s="39" t="s">
        <v>102</v>
      </c>
      <c r="Q40" s="62"/>
    </row>
    <row r="41" spans="2:17" s="61" customFormat="1" ht="15">
      <c r="B41" s="55" t="s">
        <v>103</v>
      </c>
      <c r="C41" s="55"/>
      <c r="D41" s="54"/>
      <c r="E41" s="53"/>
      <c r="O41" s="60"/>
    </row>
    <row r="42" spans="2:17" s="63" customFormat="1" ht="15">
      <c r="B42" s="215" t="s">
        <v>92</v>
      </c>
      <c r="C42" s="41" t="s">
        <v>99</v>
      </c>
      <c r="D42" s="38">
        <v>0</v>
      </c>
      <c r="E42" s="39" t="s">
        <v>104</v>
      </c>
      <c r="Q42" s="62"/>
    </row>
    <row r="43" spans="2:17" s="63" customFormat="1" ht="15">
      <c r="B43" s="215" t="s">
        <v>94</v>
      </c>
      <c r="C43" s="41" t="s">
        <v>99</v>
      </c>
      <c r="D43" s="38">
        <v>0</v>
      </c>
      <c r="E43" s="39" t="s">
        <v>105</v>
      </c>
      <c r="Q43" s="62"/>
    </row>
    <row r="44" spans="2:17" s="63" customFormat="1" ht="15">
      <c r="B44" s="215" t="s">
        <v>96</v>
      </c>
      <c r="C44" s="41" t="s">
        <v>99</v>
      </c>
      <c r="D44" s="38">
        <v>24</v>
      </c>
      <c r="E44" s="39" t="s">
        <v>106</v>
      </c>
      <c r="Q44" s="62"/>
    </row>
    <row r="45" spans="2:17" s="61" customFormat="1" ht="15">
      <c r="B45" s="55" t="s">
        <v>107</v>
      </c>
      <c r="C45" s="55"/>
      <c r="D45" s="54"/>
      <c r="E45" s="53"/>
      <c r="O45" s="60"/>
    </row>
    <row r="46" spans="2:17" s="63" customFormat="1" ht="15">
      <c r="B46" s="215" t="s">
        <v>92</v>
      </c>
      <c r="C46" s="41" t="s">
        <v>99</v>
      </c>
      <c r="D46" s="38">
        <v>10</v>
      </c>
      <c r="E46" s="39" t="s">
        <v>108</v>
      </c>
      <c r="Q46" s="62"/>
    </row>
    <row r="47" spans="2:17" s="63" customFormat="1" ht="15">
      <c r="B47" s="215" t="s">
        <v>94</v>
      </c>
      <c r="C47" s="41" t="s">
        <v>99</v>
      </c>
      <c r="D47" s="38">
        <v>12</v>
      </c>
      <c r="E47" s="39" t="s">
        <v>109</v>
      </c>
      <c r="Q47" s="62"/>
    </row>
    <row r="48" spans="2:17" s="63" customFormat="1" ht="15">
      <c r="B48" s="215" t="s">
        <v>96</v>
      </c>
      <c r="C48" s="41" t="s">
        <v>99</v>
      </c>
      <c r="D48" s="38">
        <v>18</v>
      </c>
      <c r="E48" s="39" t="s">
        <v>110</v>
      </c>
      <c r="Q48" s="62"/>
    </row>
    <row r="49" spans="2:17" s="61" customFormat="1" ht="15">
      <c r="B49" s="55" t="s">
        <v>111</v>
      </c>
      <c r="C49" s="55"/>
      <c r="D49" s="54"/>
      <c r="E49" s="53"/>
      <c r="O49" s="60"/>
    </row>
    <row r="50" spans="2:17" s="63" customFormat="1" ht="15">
      <c r="B50" s="215" t="s">
        <v>92</v>
      </c>
      <c r="C50" s="41" t="s">
        <v>99</v>
      </c>
      <c r="D50" s="38">
        <v>0</v>
      </c>
      <c r="E50" s="39" t="s">
        <v>112</v>
      </c>
      <c r="Q50" s="62"/>
    </row>
    <row r="51" spans="2:17" s="63" customFormat="1" ht="15">
      <c r="B51" s="215" t="s">
        <v>94</v>
      </c>
      <c r="C51" s="41" t="s">
        <v>99</v>
      </c>
      <c r="D51" s="38">
        <v>0</v>
      </c>
      <c r="E51" s="39" t="s">
        <v>113</v>
      </c>
      <c r="Q51" s="62"/>
    </row>
    <row r="52" spans="2:17" s="63" customFormat="1" ht="15">
      <c r="B52" s="215" t="s">
        <v>96</v>
      </c>
      <c r="C52" s="41" t="s">
        <v>99</v>
      </c>
      <c r="D52" s="38">
        <v>10</v>
      </c>
      <c r="E52" s="39" t="s">
        <v>114</v>
      </c>
      <c r="Q52" s="62"/>
    </row>
    <row r="53" spans="2:17" s="61" customFormat="1" ht="15">
      <c r="B53" s="55" t="s">
        <v>115</v>
      </c>
      <c r="C53" s="55"/>
      <c r="D53" s="54"/>
      <c r="E53" s="53"/>
      <c r="O53" s="60"/>
    </row>
    <row r="54" spans="2:17" s="63" customFormat="1" ht="15">
      <c r="B54" s="215" t="s">
        <v>92</v>
      </c>
      <c r="C54" s="41" t="s">
        <v>99</v>
      </c>
      <c r="D54" s="38">
        <f>D46-D50</f>
        <v>10</v>
      </c>
      <c r="E54" s="39" t="s">
        <v>112</v>
      </c>
      <c r="Q54" s="62"/>
    </row>
    <row r="55" spans="2:17" s="63" customFormat="1" ht="15">
      <c r="B55" s="215" t="s">
        <v>94</v>
      </c>
      <c r="C55" s="41" t="s">
        <v>99</v>
      </c>
      <c r="D55" s="38">
        <f t="shared" ref="D55:D56" si="0">D47-D51</f>
        <v>12</v>
      </c>
      <c r="E55" s="39" t="s">
        <v>113</v>
      </c>
      <c r="Q55" s="62"/>
    </row>
    <row r="56" spans="2:17" s="63" customFormat="1" ht="15">
      <c r="B56" s="215" t="s">
        <v>96</v>
      </c>
      <c r="C56" s="41" t="s">
        <v>99</v>
      </c>
      <c r="D56" s="38">
        <f t="shared" si="0"/>
        <v>8</v>
      </c>
      <c r="E56" s="39" t="s">
        <v>114</v>
      </c>
      <c r="Q56" s="62"/>
    </row>
    <row r="57" spans="2:17" s="61" customFormat="1" ht="15">
      <c r="B57" s="55" t="s">
        <v>116</v>
      </c>
      <c r="C57" s="55"/>
      <c r="D57" s="54"/>
      <c r="E57" s="53"/>
      <c r="O57" s="60"/>
    </row>
    <row r="58" spans="2:17" s="63" customFormat="1" ht="15">
      <c r="B58" s="215" t="s">
        <v>92</v>
      </c>
      <c r="C58" s="41" t="s">
        <v>19</v>
      </c>
      <c r="D58" s="37">
        <v>1.3183234070755729</v>
      </c>
      <c r="E58" s="39" t="s">
        <v>117</v>
      </c>
      <c r="Q58" s="62"/>
    </row>
    <row r="59" spans="2:17" s="63" customFormat="1" ht="15">
      <c r="B59" s="215" t="s">
        <v>94</v>
      </c>
      <c r="C59" s="41" t="s">
        <v>19</v>
      </c>
      <c r="D59" s="37">
        <v>1.3183234070755729</v>
      </c>
      <c r="E59" s="39" t="s">
        <v>117</v>
      </c>
      <c r="Q59" s="62"/>
    </row>
    <row r="60" spans="2:17" s="63" customFormat="1" ht="15">
      <c r="B60" s="215" t="s">
        <v>96</v>
      </c>
      <c r="C60" s="41" t="s">
        <v>19</v>
      </c>
      <c r="D60" s="37">
        <v>23.875278982804701</v>
      </c>
      <c r="E60" s="39" t="s">
        <v>117</v>
      </c>
      <c r="Q60" s="62"/>
    </row>
    <row r="61" spans="2:17" s="61" customFormat="1" ht="15">
      <c r="B61" s="55" t="s">
        <v>118</v>
      </c>
      <c r="C61" s="55"/>
      <c r="D61" s="54"/>
      <c r="E61" s="53"/>
      <c r="O61" s="60"/>
    </row>
    <row r="62" spans="2:17" s="63" customFormat="1" ht="15">
      <c r="B62" s="215" t="s">
        <v>92</v>
      </c>
      <c r="C62" s="41" t="s">
        <v>19</v>
      </c>
      <c r="D62" s="37">
        <v>0.96496496414174526</v>
      </c>
      <c r="E62" s="39" t="s">
        <v>119</v>
      </c>
      <c r="Q62" s="62"/>
    </row>
    <row r="63" spans="2:17" s="63" customFormat="1" ht="15">
      <c r="B63" s="215" t="s">
        <v>94</v>
      </c>
      <c r="C63" s="41" t="s">
        <v>19</v>
      </c>
      <c r="D63" s="37">
        <v>0.96496496414174526</v>
      </c>
      <c r="E63" s="39" t="s">
        <v>119</v>
      </c>
      <c r="Q63" s="62"/>
    </row>
    <row r="64" spans="2:17" s="63" customFormat="1" ht="15">
      <c r="B64" s="215" t="s">
        <v>96</v>
      </c>
      <c r="C64" s="41" t="s">
        <v>19</v>
      </c>
      <c r="D64" s="37">
        <v>0.96496496414174526</v>
      </c>
      <c r="E64" s="39" t="s">
        <v>119</v>
      </c>
      <c r="Q64" s="62"/>
    </row>
    <row r="65" spans="2:17" s="61" customFormat="1" ht="15">
      <c r="B65" s="55" t="s">
        <v>120</v>
      </c>
      <c r="C65" s="55"/>
      <c r="D65" s="54"/>
      <c r="E65" s="53"/>
      <c r="O65" s="60"/>
    </row>
    <row r="66" spans="2:17" s="63" customFormat="1" ht="15">
      <c r="B66" s="215" t="s">
        <v>92</v>
      </c>
      <c r="C66" s="41" t="s">
        <v>121</v>
      </c>
      <c r="D66" s="37">
        <v>0.35335844293382768</v>
      </c>
      <c r="E66" s="39" t="s">
        <v>122</v>
      </c>
      <c r="Q66" s="62"/>
    </row>
    <row r="67" spans="2:17" s="63" customFormat="1" ht="15">
      <c r="B67" s="215" t="s">
        <v>94</v>
      </c>
      <c r="C67" s="41" t="s">
        <v>121</v>
      </c>
      <c r="D67" s="37">
        <v>0.35335844293382768</v>
      </c>
      <c r="E67" s="39" t="s">
        <v>122</v>
      </c>
      <c r="Q67" s="62"/>
    </row>
    <row r="68" spans="2:17" s="63" customFormat="1" ht="15">
      <c r="B68" s="215" t="s">
        <v>96</v>
      </c>
      <c r="C68" s="41" t="s">
        <v>121</v>
      </c>
      <c r="D68" s="37">
        <v>22.791399478002635</v>
      </c>
      <c r="E68" s="39" t="s">
        <v>122</v>
      </c>
      <c r="Q68" s="62"/>
    </row>
    <row r="69" spans="2:17" s="61" customFormat="1" ht="15">
      <c r="B69" s="55" t="s">
        <v>123</v>
      </c>
      <c r="C69" s="55"/>
      <c r="D69" s="54"/>
      <c r="E69" s="53"/>
      <c r="O69" s="60"/>
    </row>
    <row r="70" spans="2:17" s="61" customFormat="1" ht="15">
      <c r="B70" s="215" t="s">
        <v>124</v>
      </c>
      <c r="C70" s="41" t="s">
        <v>125</v>
      </c>
      <c r="D70" s="21">
        <v>25</v>
      </c>
      <c r="E70" s="39"/>
      <c r="O70" s="60"/>
    </row>
    <row r="71" spans="2:17" s="63" customFormat="1" ht="15">
      <c r="B71" s="215" t="s">
        <v>92</v>
      </c>
      <c r="C71" s="41" t="s">
        <v>126</v>
      </c>
      <c r="D71" s="36" t="s">
        <v>127</v>
      </c>
      <c r="E71" s="39" t="s">
        <v>128</v>
      </c>
      <c r="Q71" s="62"/>
    </row>
    <row r="72" spans="2:17" s="63" customFormat="1" ht="15">
      <c r="B72" s="215" t="s">
        <v>94</v>
      </c>
      <c r="C72" s="41" t="s">
        <v>126</v>
      </c>
      <c r="D72" s="36" t="s">
        <v>127</v>
      </c>
      <c r="E72" s="39" t="s">
        <v>128</v>
      </c>
      <c r="Q72" s="62"/>
    </row>
    <row r="73" spans="2:17" s="63" customFormat="1" ht="15">
      <c r="B73" s="215" t="s">
        <v>96</v>
      </c>
      <c r="C73" s="41" t="s">
        <v>126</v>
      </c>
      <c r="D73" s="36" t="s">
        <v>129</v>
      </c>
      <c r="E73" s="39"/>
      <c r="Q73" s="62"/>
    </row>
    <row r="74" spans="2:17" s="63" customFormat="1" ht="15">
      <c r="B74" s="55" t="s">
        <v>130</v>
      </c>
      <c r="C74" s="55"/>
      <c r="D74" s="54"/>
      <c r="E74" s="53"/>
      <c r="Q74" s="62"/>
    </row>
    <row r="75" spans="2:17">
      <c r="B75" s="215" t="s">
        <v>131</v>
      </c>
      <c r="C75" s="41" t="s">
        <v>132</v>
      </c>
      <c r="D75" s="216">
        <v>350000</v>
      </c>
      <c r="E75" s="39" t="s">
        <v>133</v>
      </c>
    </row>
    <row r="76" spans="2:17">
      <c r="B76" s="215" t="s">
        <v>134</v>
      </c>
      <c r="C76" s="41" t="s">
        <v>75</v>
      </c>
      <c r="D76" s="217">
        <v>0.2</v>
      </c>
      <c r="E76" s="39"/>
    </row>
    <row r="77" spans="2:17">
      <c r="B77" s="215" t="s">
        <v>135</v>
      </c>
      <c r="C77" s="41" t="s">
        <v>136</v>
      </c>
      <c r="D77" s="252">
        <f>D75*D76</f>
        <v>70000</v>
      </c>
      <c r="E77" s="39" t="s">
        <v>137</v>
      </c>
    </row>
  </sheetData>
  <mergeCells count="2">
    <mergeCell ref="E23:E24"/>
    <mergeCell ref="E25:E26"/>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sheetPr>
  <dimension ref="B1:H130"/>
  <sheetViews>
    <sheetView showGridLines="0" topLeftCell="E104" zoomScale="80" zoomScaleNormal="80" workbookViewId="0">
      <selection activeCell="E115" sqref="E115"/>
    </sheetView>
  </sheetViews>
  <sheetFormatPr defaultColWidth="8.75" defaultRowHeight="19.149999999999999"/>
  <cols>
    <col min="1" max="1" width="2.25" style="132" customWidth="1"/>
    <col min="2" max="2" width="59.375" style="132" customWidth="1"/>
    <col min="3" max="3" width="25" style="132" customWidth="1"/>
    <col min="4" max="4" width="12.5" style="132" customWidth="1"/>
    <col min="5" max="5" width="255" style="212" customWidth="1"/>
    <col min="6" max="6" width="14.5" style="132" customWidth="1"/>
    <col min="7" max="7" width="14.5" style="133" customWidth="1"/>
    <col min="8" max="8" width="17.875" style="132" customWidth="1"/>
    <col min="9" max="12" width="16.25" style="132" customWidth="1"/>
    <col min="13" max="17" width="13" style="132" customWidth="1"/>
    <col min="18" max="16384" width="8.75" style="132"/>
  </cols>
  <sheetData>
    <row r="1" spans="2:7" s="174" customFormat="1" ht="24.6">
      <c r="B1" t="s">
        <v>138</v>
      </c>
      <c r="C1"/>
      <c r="D1"/>
      <c r="E1"/>
      <c r="F1"/>
      <c r="G1"/>
    </row>
    <row r="3" spans="2:7" s="131" customFormat="1" ht="16.899999999999999">
      <c r="B3" t="s">
        <v>42</v>
      </c>
      <c r="C3"/>
      <c r="D3"/>
      <c r="E3"/>
      <c r="F3"/>
      <c r="G3"/>
    </row>
    <row r="4" spans="2:7" s="131" customFormat="1" ht="16.899999999999999">
      <c r="B4" t="s">
        <v>43</v>
      </c>
      <c r="C4"/>
      <c r="D4"/>
      <c r="E4"/>
      <c r="F4"/>
      <c r="G4"/>
    </row>
    <row r="5" spans="2:7" s="131" customFormat="1" ht="16.899999999999999">
      <c r="B5" t="s">
        <v>44</v>
      </c>
      <c r="C5"/>
      <c r="D5"/>
      <c r="E5"/>
      <c r="F5"/>
      <c r="G5"/>
    </row>
    <row r="6" spans="2:7" s="131" customFormat="1" ht="16.899999999999999">
      <c r="B6" t="s">
        <v>45</v>
      </c>
      <c r="C6"/>
      <c r="D6"/>
      <c r="E6"/>
      <c r="F6"/>
      <c r="G6"/>
    </row>
    <row r="7" spans="2:7" s="131" customFormat="1" ht="16.899999999999999">
      <c r="B7" t="s">
        <v>46</v>
      </c>
      <c r="C7"/>
      <c r="D7"/>
      <c r="E7"/>
      <c r="F7"/>
      <c r="G7"/>
    </row>
    <row r="8" spans="2:7" s="131" customFormat="1" ht="16.899999999999999">
      <c r="B8"/>
      <c r="C8"/>
      <c r="D8"/>
      <c r="E8"/>
      <c r="F8"/>
      <c r="G8"/>
    </row>
    <row r="9" spans="2:7" s="131" customFormat="1" ht="16.899999999999999">
      <c r="B9" t="s">
        <v>2</v>
      </c>
      <c r="C9" t="s">
        <v>14</v>
      </c>
      <c r="D9" t="s">
        <v>3</v>
      </c>
      <c r="E9" t="s">
        <v>47</v>
      </c>
      <c r="F9"/>
      <c r="G9"/>
    </row>
    <row r="10" spans="2:7" s="131" customFormat="1" ht="16.899999999999999">
      <c r="B10" t="s">
        <v>139</v>
      </c>
      <c r="C10"/>
      <c r="D10"/>
      <c r="E10"/>
      <c r="F10"/>
      <c r="G10"/>
    </row>
    <row r="11" spans="2:7" s="131" customFormat="1" ht="16.899999999999999">
      <c r="B11" t="s">
        <v>140</v>
      </c>
      <c r="C11" t="s">
        <v>141</v>
      </c>
      <c r="D11">
        <v>365</v>
      </c>
      <c r="E11" s="3" t="s">
        <v>142</v>
      </c>
      <c r="F11"/>
      <c r="G11"/>
    </row>
    <row r="12" spans="2:7" s="131" customFormat="1" ht="16.899999999999999">
      <c r="B12" t="s">
        <v>143</v>
      </c>
      <c r="C12" t="s">
        <v>144</v>
      </c>
      <c r="D12">
        <v>24</v>
      </c>
      <c r="E12" s="3"/>
      <c r="F12"/>
      <c r="G12"/>
    </row>
    <row r="13" spans="2:7" s="131" customFormat="1" ht="16.899999999999999">
      <c r="B13" t="s">
        <v>145</v>
      </c>
      <c r="C13" t="s">
        <v>146</v>
      </c>
      <c r="D13">
        <v>8760</v>
      </c>
      <c r="E13" s="3"/>
      <c r="F13"/>
      <c r="G13"/>
    </row>
    <row r="14" spans="2:7" s="131" customFormat="1" ht="16.899999999999999">
      <c r="B14" t="s">
        <v>147</v>
      </c>
      <c r="C14" t="s">
        <v>148</v>
      </c>
      <c r="D14">
        <v>60</v>
      </c>
      <c r="E14" s="3"/>
      <c r="F14"/>
      <c r="G14"/>
    </row>
    <row r="15" spans="2:7" s="131" customFormat="1" ht="16.899999999999999">
      <c r="B15" t="s">
        <v>149</v>
      </c>
      <c r="C15" t="s">
        <v>150</v>
      </c>
      <c r="D15">
        <v>525600</v>
      </c>
      <c r="E15" s="3"/>
      <c r="F15"/>
      <c r="G15"/>
    </row>
    <row r="16" spans="2:7" s="131" customFormat="1" ht="16.899999999999999">
      <c r="B16" t="s">
        <v>151</v>
      </c>
      <c r="C16" t="s">
        <v>152</v>
      </c>
      <c r="D16">
        <v>5280</v>
      </c>
      <c r="E16" s="3"/>
      <c r="F16"/>
      <c r="G16"/>
    </row>
    <row r="17" spans="2:8" s="131" customFormat="1" ht="16.899999999999999">
      <c r="B17" t="s">
        <v>153</v>
      </c>
      <c r="C17" t="s">
        <v>154</v>
      </c>
      <c r="D17">
        <v>1.1023100000000001E-6</v>
      </c>
      <c r="E17" s="3"/>
      <c r="F17"/>
      <c r="G17"/>
      <c r="H17"/>
    </row>
    <row r="18" spans="2:8" s="131" customFormat="1" ht="16.899999999999999">
      <c r="B18" t="s">
        <v>155</v>
      </c>
      <c r="C18" t="s">
        <v>156</v>
      </c>
      <c r="D18">
        <v>22.8</v>
      </c>
      <c r="E18" t="s">
        <v>157</v>
      </c>
      <c r="F18"/>
      <c r="G18"/>
      <c r="H18"/>
    </row>
    <row r="19" spans="2:8" s="131" customFormat="1" ht="16.899999999999999">
      <c r="B19" t="s">
        <v>158</v>
      </c>
      <c r="C19" t="s">
        <v>156</v>
      </c>
      <c r="D19">
        <v>6.1</v>
      </c>
      <c r="E19" t="s">
        <v>159</v>
      </c>
      <c r="F19"/>
      <c r="G19"/>
      <c r="H19"/>
    </row>
    <row r="20" spans="2:8" s="131" customFormat="1" ht="16.899999999999999">
      <c r="B20" t="s">
        <v>160</v>
      </c>
      <c r="C20" t="s">
        <v>154</v>
      </c>
      <c r="D20">
        <v>0.5</v>
      </c>
      <c r="E20" t="s">
        <v>161</v>
      </c>
      <c r="F20"/>
      <c r="G20"/>
      <c r="H20"/>
    </row>
    <row r="21" spans="2:8" s="131" customFormat="1" ht="16.899999999999999">
      <c r="B21" t="s">
        <v>162</v>
      </c>
      <c r="C21"/>
      <c r="D21"/>
      <c r="E21"/>
      <c r="F21"/>
      <c r="G21"/>
      <c r="H21"/>
    </row>
    <row r="22" spans="2:8" s="131" customFormat="1" ht="16.899999999999999">
      <c r="B22" t="s">
        <v>163</v>
      </c>
      <c r="C22"/>
      <c r="D22"/>
      <c r="E22"/>
      <c r="F22"/>
      <c r="G22"/>
      <c r="H22"/>
    </row>
    <row r="23" spans="2:8" s="131" customFormat="1" ht="16.899999999999999">
      <c r="B23" t="s">
        <v>164</v>
      </c>
      <c r="C23" t="s">
        <v>136</v>
      </c>
      <c r="D23">
        <v>2024</v>
      </c>
      <c r="E23" s="4" t="s">
        <v>165</v>
      </c>
      <c r="F23"/>
      <c r="G23"/>
      <c r="H23"/>
    </row>
    <row r="24" spans="2:8" s="131" customFormat="1" ht="16.899999999999999">
      <c r="B24" t="s">
        <v>166</v>
      </c>
      <c r="C24" t="s">
        <v>75</v>
      </c>
      <c r="D24">
        <v>7.0000000000000007E-2</v>
      </c>
      <c r="E24" s="4"/>
      <c r="F24"/>
      <c r="G24"/>
      <c r="H24"/>
    </row>
    <row r="25" spans="2:8" s="131" customFormat="1" ht="16.899999999999999">
      <c r="B25" t="s">
        <v>167</v>
      </c>
      <c r="C25"/>
      <c r="D25"/>
      <c r="E25"/>
      <c r="F25"/>
      <c r="G25"/>
      <c r="H25"/>
    </row>
    <row r="26" spans="2:8" s="131" customFormat="1" ht="16.899999999999999">
      <c r="B26" t="s">
        <v>168</v>
      </c>
      <c r="C26" t="s">
        <v>154</v>
      </c>
      <c r="D26">
        <v>1.34</v>
      </c>
      <c r="E26" s="5" t="s">
        <v>169</v>
      </c>
      <c r="F26"/>
      <c r="G26"/>
      <c r="H26"/>
    </row>
    <row r="27" spans="2:8" s="131" customFormat="1" ht="16.899999999999999">
      <c r="B27" t="s">
        <v>170</v>
      </c>
      <c r="C27" t="s">
        <v>154</v>
      </c>
      <c r="D27">
        <v>1.41</v>
      </c>
      <c r="E27" s="5"/>
      <c r="F27"/>
      <c r="G27"/>
      <c r="H27"/>
    </row>
    <row r="28" spans="2:8" s="131" customFormat="1" ht="16.899999999999999">
      <c r="B28" t="s">
        <v>171</v>
      </c>
      <c r="C28" t="s">
        <v>154</v>
      </c>
      <c r="D28">
        <v>1.81</v>
      </c>
      <c r="E28" s="5"/>
      <c r="F28"/>
      <c r="G28"/>
      <c r="H28"/>
    </row>
    <row r="29" spans="2:8" s="131" customFormat="1" ht="16.899999999999999">
      <c r="B29" t="s">
        <v>172</v>
      </c>
      <c r="C29" t="s">
        <v>154</v>
      </c>
      <c r="D29">
        <v>1.52</v>
      </c>
      <c r="E29" s="5"/>
      <c r="F29"/>
      <c r="G29"/>
      <c r="H29"/>
    </row>
    <row r="30" spans="2:8" s="131" customFormat="1" ht="16.899999999999999">
      <c r="B30" t="s">
        <v>80</v>
      </c>
      <c r="C30" t="s">
        <v>154</v>
      </c>
      <c r="D30">
        <v>1</v>
      </c>
      <c r="E30" s="5"/>
      <c r="F30"/>
      <c r="G30"/>
      <c r="H30"/>
    </row>
    <row r="31" spans="2:8" s="131" customFormat="1" ht="16.899999999999999">
      <c r="B31" t="s">
        <v>173</v>
      </c>
      <c r="C31"/>
      <c r="D31"/>
      <c r="E31"/>
      <c r="F31"/>
      <c r="G31"/>
      <c r="H31"/>
    </row>
    <row r="32" spans="2:8" s="134" customFormat="1" ht="16.899999999999999">
      <c r="B32" t="s">
        <v>174</v>
      </c>
      <c r="C32" t="s">
        <v>175</v>
      </c>
      <c r="D32">
        <v>5500</v>
      </c>
      <c r="E32" s="5" t="s">
        <v>169</v>
      </c>
      <c r="F32"/>
      <c r="G32"/>
      <c r="H32"/>
    </row>
    <row r="33" spans="2:8" s="134" customFormat="1" ht="16.899999999999999">
      <c r="B33" t="s">
        <v>176</v>
      </c>
      <c r="C33" t="s">
        <v>175</v>
      </c>
      <c r="D33">
        <v>122400</v>
      </c>
      <c r="E33" s="5"/>
      <c r="F33"/>
      <c r="G33"/>
      <c r="H33"/>
    </row>
    <row r="34" spans="2:8" s="134" customFormat="1" ht="16.899999999999999">
      <c r="B34" t="s">
        <v>177</v>
      </c>
      <c r="C34" t="s">
        <v>175</v>
      </c>
      <c r="D34">
        <v>256300</v>
      </c>
      <c r="E34" s="5"/>
      <c r="F34"/>
      <c r="G34"/>
      <c r="H34"/>
    </row>
    <row r="35" spans="2:8" s="134" customFormat="1" ht="16.899999999999999">
      <c r="B35" t="s">
        <v>178</v>
      </c>
      <c r="C35" t="s">
        <v>175</v>
      </c>
      <c r="D35">
        <v>1302300</v>
      </c>
      <c r="E35" s="5"/>
      <c r="F35"/>
      <c r="G35"/>
      <c r="H35"/>
    </row>
    <row r="36" spans="2:8" s="134" customFormat="1" ht="16.899999999999999">
      <c r="B36" t="s">
        <v>179</v>
      </c>
      <c r="C36" t="s">
        <v>175</v>
      </c>
      <c r="D36">
        <v>13700000</v>
      </c>
      <c r="E36" s="5"/>
      <c r="F36"/>
      <c r="G36"/>
      <c r="H36"/>
    </row>
    <row r="37" spans="2:8" s="134" customFormat="1" ht="16.899999999999999">
      <c r="B37" t="s">
        <v>180</v>
      </c>
      <c r="C37" t="s">
        <v>175</v>
      </c>
      <c r="D37">
        <v>238500</v>
      </c>
      <c r="E37" s="5"/>
      <c r="F37"/>
      <c r="G37"/>
      <c r="H37"/>
    </row>
    <row r="38" spans="2:8" s="134" customFormat="1" ht="16.899999999999999">
      <c r="B38" t="s">
        <v>181</v>
      </c>
      <c r="C38" t="s">
        <v>182</v>
      </c>
      <c r="D38">
        <v>1.44</v>
      </c>
      <c r="E38" s="5"/>
      <c r="F38"/>
      <c r="G38"/>
      <c r="H38"/>
    </row>
    <row r="39" spans="2:8" s="134" customFormat="1" ht="16.899999999999999">
      <c r="B39" t="s">
        <v>183</v>
      </c>
      <c r="C39" t="s">
        <v>184</v>
      </c>
      <c r="D39">
        <v>1.0900000000000001</v>
      </c>
      <c r="E39" s="5"/>
      <c r="F39"/>
      <c r="G39"/>
      <c r="H39"/>
    </row>
    <row r="40" spans="2:8" s="134" customFormat="1" ht="16.899999999999999">
      <c r="B40" t="s">
        <v>185</v>
      </c>
      <c r="C40" t="s">
        <v>175</v>
      </c>
      <c r="D40">
        <v>15366900</v>
      </c>
      <c r="E40" s="5"/>
      <c r="F40"/>
      <c r="G40"/>
      <c r="H40"/>
    </row>
    <row r="41" spans="2:8" s="134" customFormat="1" ht="16.899999999999999">
      <c r="B41" t="s">
        <v>186</v>
      </c>
      <c r="C41" t="s">
        <v>175</v>
      </c>
      <c r="D41">
        <v>342400</v>
      </c>
      <c r="E41" s="5"/>
      <c r="F41"/>
      <c r="G41"/>
      <c r="H41"/>
    </row>
    <row r="42" spans="2:8" s="134" customFormat="1" ht="16.899999999999999">
      <c r="B42" t="s">
        <v>187</v>
      </c>
      <c r="C42" t="s">
        <v>175</v>
      </c>
      <c r="D42">
        <v>9700</v>
      </c>
      <c r="E42" s="5"/>
      <c r="F42"/>
      <c r="G42"/>
      <c r="H42"/>
    </row>
    <row r="43" spans="2:8" s="131" customFormat="1" ht="16.899999999999999">
      <c r="B43" t="s">
        <v>188</v>
      </c>
      <c r="C43"/>
      <c r="D43"/>
      <c r="E43"/>
      <c r="F43"/>
      <c r="G43"/>
      <c r="H43"/>
    </row>
    <row r="44" spans="2:8" s="131" customFormat="1" ht="16.899999999999999">
      <c r="B44" t="s">
        <v>189</v>
      </c>
      <c r="C44" t="s">
        <v>190</v>
      </c>
      <c r="D44">
        <v>223.99</v>
      </c>
      <c r="E44" s="2" t="s">
        <v>191</v>
      </c>
      <c r="F44"/>
      <c r="G44"/>
      <c r="H44"/>
    </row>
    <row r="45" spans="2:8" s="131" customFormat="1" ht="16.899999999999999">
      <c r="B45" t="s">
        <v>192</v>
      </c>
      <c r="C45" t="s">
        <v>190</v>
      </c>
      <c r="D45">
        <v>1.28</v>
      </c>
      <c r="E45" s="1"/>
      <c r="F45"/>
      <c r="G45"/>
      <c r="H45"/>
    </row>
    <row r="46" spans="2:8" s="131" customFormat="1" ht="16.899999999999999">
      <c r="B46" t="s">
        <v>193</v>
      </c>
      <c r="C46" t="s">
        <v>190</v>
      </c>
      <c r="D46">
        <v>57.69</v>
      </c>
      <c r="E46" s="1"/>
      <c r="F46"/>
      <c r="G46"/>
      <c r="H46"/>
    </row>
    <row r="47" spans="2:8" s="131" customFormat="1" ht="16.899999999999999">
      <c r="B47" t="s">
        <v>194</v>
      </c>
      <c r="C47" t="s">
        <v>190</v>
      </c>
      <c r="D47">
        <v>165.02</v>
      </c>
      <c r="E47" s="341"/>
      <c r="F47"/>
      <c r="G47"/>
      <c r="H47"/>
    </row>
    <row r="48" spans="2:8" s="131" customFormat="1" ht="16.899999999999999">
      <c r="B48" t="s">
        <v>195</v>
      </c>
      <c r="C48"/>
      <c r="D48"/>
      <c r="E48"/>
      <c r="F48"/>
      <c r="G48"/>
      <c r="H48"/>
    </row>
    <row r="49" spans="2:8" s="131" customFormat="1" ht="16.899999999999999">
      <c r="B49" t="s">
        <v>196</v>
      </c>
      <c r="C49" t="s">
        <v>175</v>
      </c>
      <c r="D49">
        <v>20.100000000000001</v>
      </c>
      <c r="E49" s="5" t="s">
        <v>169</v>
      </c>
      <c r="F49"/>
      <c r="G49"/>
      <c r="H49"/>
    </row>
    <row r="50" spans="2:8" s="131" customFormat="1" ht="16.899999999999999">
      <c r="B50" t="s">
        <v>197</v>
      </c>
      <c r="C50" t="s">
        <v>175</v>
      </c>
      <c r="D50">
        <v>34.6</v>
      </c>
      <c r="E50" s="5"/>
      <c r="F50"/>
      <c r="G50"/>
      <c r="H50"/>
    </row>
    <row r="51" spans="2:8" s="131" customFormat="1" ht="16.899999999999999">
      <c r="B51" t="s">
        <v>198</v>
      </c>
      <c r="C51" t="s">
        <v>175</v>
      </c>
      <c r="D51">
        <v>21.8</v>
      </c>
      <c r="E51" s="5"/>
      <c r="F51"/>
      <c r="G51"/>
      <c r="H51"/>
    </row>
    <row r="52" spans="2:8" s="131" customFormat="1" ht="16.899999999999999">
      <c r="B52" t="s">
        <v>199</v>
      </c>
      <c r="C52" t="s">
        <v>175</v>
      </c>
      <c r="D52">
        <v>40.200000000000003</v>
      </c>
      <c r="E52" s="5"/>
      <c r="F52"/>
      <c r="G52"/>
      <c r="H52"/>
    </row>
    <row r="53" spans="2:8" s="131" customFormat="1" ht="16.899999999999999">
      <c r="B53" t="s">
        <v>200</v>
      </c>
      <c r="C53" t="s">
        <v>175</v>
      </c>
      <c r="D53">
        <v>37.200000000000003</v>
      </c>
      <c r="E53" s="5"/>
      <c r="F53"/>
      <c r="G53"/>
      <c r="H53"/>
    </row>
    <row r="54" spans="2:8" s="131" customFormat="1" ht="16.899999999999999">
      <c r="B54" t="s">
        <v>201</v>
      </c>
      <c r="C54" t="s">
        <v>175</v>
      </c>
      <c r="D54">
        <v>40.299999999999997</v>
      </c>
      <c r="E54" s="5"/>
      <c r="F54"/>
      <c r="G54"/>
      <c r="H54"/>
    </row>
    <row r="55" spans="2:8" s="131" customFormat="1" ht="16.899999999999999">
      <c r="B55" t="s">
        <v>202</v>
      </c>
      <c r="C55" t="s">
        <v>175</v>
      </c>
      <c r="D55">
        <v>59.5</v>
      </c>
      <c r="E55" s="5"/>
      <c r="F55"/>
      <c r="G55"/>
      <c r="H55"/>
    </row>
    <row r="56" spans="2:8" s="131" customFormat="1" ht="16.899999999999999">
      <c r="B56" t="s">
        <v>203</v>
      </c>
      <c r="C56" t="s">
        <v>175</v>
      </c>
      <c r="D56">
        <v>54.2</v>
      </c>
      <c r="E56" s="5"/>
      <c r="F56"/>
      <c r="G56"/>
      <c r="H56"/>
    </row>
    <row r="57" spans="2:8" s="131" customFormat="1" ht="16.899999999999999">
      <c r="B57" t="s">
        <v>204</v>
      </c>
      <c r="C57"/>
      <c r="D57"/>
      <c r="E57"/>
      <c r="F57"/>
      <c r="G57"/>
      <c r="H57"/>
    </row>
    <row r="58" spans="2:8" s="131" customFormat="1" ht="16.899999999999999">
      <c r="B58" t="s">
        <v>205</v>
      </c>
      <c r="C58" t="s">
        <v>175</v>
      </c>
      <c r="D58">
        <v>0.56000000000000005</v>
      </c>
      <c r="E58" s="5" t="s">
        <v>169</v>
      </c>
      <c r="F58"/>
      <c r="G58"/>
      <c r="H58"/>
    </row>
    <row r="59" spans="2:8" s="131" customFormat="1" ht="16.899999999999999">
      <c r="B59" t="s">
        <v>206</v>
      </c>
      <c r="C59" t="s">
        <v>175</v>
      </c>
      <c r="D59">
        <v>1.23</v>
      </c>
      <c r="E59" s="5"/>
      <c r="F59"/>
      <c r="G59"/>
      <c r="H59"/>
    </row>
    <row r="60" spans="2:8" s="134" customFormat="1" ht="16.899999999999999">
      <c r="B60" t="s">
        <v>207</v>
      </c>
      <c r="C60"/>
      <c r="D60"/>
      <c r="E60"/>
      <c r="F60"/>
      <c r="G60"/>
      <c r="H60"/>
    </row>
    <row r="61" spans="2:8" s="134" customFormat="1" ht="16.899999999999999">
      <c r="B61" t="s">
        <v>208</v>
      </c>
      <c r="C61" t="s">
        <v>175</v>
      </c>
      <c r="D61">
        <v>0.14699999999999999</v>
      </c>
      <c r="E61" s="5" t="s">
        <v>169</v>
      </c>
      <c r="F61"/>
      <c r="G61"/>
      <c r="H61"/>
    </row>
    <row r="62" spans="2:8" s="134" customFormat="1" ht="16.899999999999999">
      <c r="B62" t="s">
        <v>209</v>
      </c>
      <c r="C62" t="s">
        <v>175</v>
      </c>
      <c r="D62">
        <v>3.1E-2</v>
      </c>
      <c r="E62" s="5"/>
      <c r="F62"/>
      <c r="G62"/>
      <c r="H62"/>
    </row>
    <row r="63" spans="2:8" s="134" customFormat="1" ht="16.899999999999999">
      <c r="B63" t="s">
        <v>210</v>
      </c>
      <c r="C63" t="s">
        <v>175</v>
      </c>
      <c r="D63">
        <v>0.124</v>
      </c>
      <c r="E63" s="5"/>
      <c r="F63"/>
      <c r="G63"/>
      <c r="H63"/>
    </row>
    <row r="64" spans="2:8" s="134" customFormat="1" ht="16.899999999999999">
      <c r="B64" t="s">
        <v>211</v>
      </c>
      <c r="C64" t="s">
        <v>175</v>
      </c>
      <c r="D64">
        <v>0.36699999999999999</v>
      </c>
      <c r="E64" s="5"/>
      <c r="F64"/>
      <c r="G64"/>
      <c r="H64"/>
    </row>
    <row r="65" spans="2:5" s="134" customFormat="1" ht="16.899999999999999">
      <c r="B65" t="s">
        <v>212</v>
      </c>
      <c r="C65" t="s">
        <v>175</v>
      </c>
      <c r="D65">
        <v>0.08</v>
      </c>
      <c r="E65" s="5"/>
    </row>
    <row r="66" spans="2:5" s="134" customFormat="1" ht="16.899999999999999">
      <c r="B66" t="s">
        <v>213</v>
      </c>
      <c r="C66" t="s">
        <v>175</v>
      </c>
      <c r="D66">
        <v>0.251</v>
      </c>
      <c r="E66" s="5"/>
    </row>
    <row r="67" spans="2:5" s="134" customFormat="1" ht="16.899999999999999">
      <c r="B67" t="s">
        <v>214</v>
      </c>
      <c r="C67" t="s">
        <v>175</v>
      </c>
      <c r="D67">
        <v>0.16300000000000001</v>
      </c>
      <c r="E67" s="5"/>
    </row>
    <row r="68" spans="2:5" s="134" customFormat="1" ht="16.899999999999999">
      <c r="B68" t="s">
        <v>215</v>
      </c>
      <c r="C68" t="s">
        <v>175</v>
      </c>
      <c r="D68">
        <v>3.7999999999999999E-2</v>
      </c>
      <c r="E68" s="5"/>
    </row>
    <row r="69" spans="2:5" s="134" customFormat="1" ht="16.899999999999999">
      <c r="B69" t="s">
        <v>216</v>
      </c>
      <c r="C69" t="s">
        <v>175</v>
      </c>
      <c r="D69">
        <v>0.13600000000000001</v>
      </c>
      <c r="E69" s="5"/>
    </row>
    <row r="70" spans="2:5" s="134" customFormat="1" ht="16.899999999999999">
      <c r="B70" t="s">
        <v>217</v>
      </c>
      <c r="C70"/>
      <c r="D70"/>
      <c r="E70"/>
    </row>
    <row r="71" spans="2:5" s="134" customFormat="1" ht="16.899999999999999">
      <c r="B71" t="s">
        <v>208</v>
      </c>
      <c r="C71" t="s">
        <v>175</v>
      </c>
      <c r="D71">
        <v>2.0999999999999999E-3</v>
      </c>
      <c r="E71" s="5" t="s">
        <v>169</v>
      </c>
    </row>
    <row r="72" spans="2:5" s="134" customFormat="1" ht="16.899999999999999">
      <c r="B72" t="s">
        <v>209</v>
      </c>
      <c r="C72" t="s">
        <v>175</v>
      </c>
      <c r="D72">
        <v>2.0000000000000001E-4</v>
      </c>
      <c r="E72" s="5"/>
    </row>
    <row r="73" spans="2:5" s="134" customFormat="1" ht="16.899999999999999">
      <c r="B73" t="s">
        <v>210</v>
      </c>
      <c r="C73" t="s">
        <v>175</v>
      </c>
      <c r="D73">
        <v>1.1000000000000001E-3</v>
      </c>
      <c r="E73" s="5"/>
    </row>
    <row r="74" spans="2:5" s="134" customFormat="1" ht="16.899999999999999">
      <c r="B74" t="s">
        <v>211</v>
      </c>
      <c r="C74" t="s">
        <v>175</v>
      </c>
      <c r="D74">
        <v>4.65E-2</v>
      </c>
      <c r="E74" s="5"/>
    </row>
    <row r="75" spans="2:5" s="134" customFormat="1" ht="16.899999999999999">
      <c r="B75" t="s">
        <v>212</v>
      </c>
      <c r="C75" t="s">
        <v>175</v>
      </c>
      <c r="D75">
        <v>3.8999999999999998E-3</v>
      </c>
      <c r="E75" s="5"/>
    </row>
    <row r="76" spans="2:5" s="134" customFormat="1" ht="16.899999999999999">
      <c r="B76" t="s">
        <v>213</v>
      </c>
      <c r="C76" t="s">
        <v>175</v>
      </c>
      <c r="D76">
        <v>2.3400000000000001E-2</v>
      </c>
      <c r="E76" s="5"/>
    </row>
    <row r="77" spans="2:5" s="134" customFormat="1" ht="16.899999999999999">
      <c r="B77" t="s">
        <v>214</v>
      </c>
      <c r="C77" t="s">
        <v>175</v>
      </c>
      <c r="D77">
        <v>5.4000000000000003E-3</v>
      </c>
      <c r="E77" s="5"/>
    </row>
    <row r="78" spans="2:5" s="134" customFormat="1" ht="16.899999999999999">
      <c r="B78" t="s">
        <v>215</v>
      </c>
      <c r="C78" t="s">
        <v>175</v>
      </c>
      <c r="D78">
        <v>6.9999999999999999E-4</v>
      </c>
      <c r="E78" s="5"/>
    </row>
    <row r="79" spans="2:5" s="134" customFormat="1" ht="16.899999999999999">
      <c r="B79" t="s">
        <v>216</v>
      </c>
      <c r="C79" t="s">
        <v>175</v>
      </c>
      <c r="D79">
        <v>3.3E-3</v>
      </c>
      <c r="E79" s="5"/>
    </row>
    <row r="80" spans="2:5" s="134" customFormat="1" ht="16.899999999999999">
      <c r="B80" t="s">
        <v>218</v>
      </c>
      <c r="C80"/>
      <c r="D80"/>
      <c r="E80"/>
    </row>
    <row r="81" spans="2:7" s="134" customFormat="1" ht="16.899999999999999">
      <c r="B81" t="s">
        <v>208</v>
      </c>
      <c r="C81" t="s">
        <v>175</v>
      </c>
      <c r="D81">
        <v>1.9E-2</v>
      </c>
      <c r="E81" s="5" t="s">
        <v>169</v>
      </c>
      <c r="F81"/>
      <c r="G81"/>
    </row>
    <row r="82" spans="2:7" s="134" customFormat="1" ht="16.899999999999999">
      <c r="B82" t="s">
        <v>209</v>
      </c>
      <c r="C82" t="s">
        <v>175</v>
      </c>
      <c r="D82">
        <v>0.105</v>
      </c>
      <c r="E82" s="5"/>
      <c r="F82"/>
      <c r="G82"/>
    </row>
    <row r="83" spans="2:7" s="134" customFormat="1" ht="16.899999999999999">
      <c r="B83" t="s">
        <v>210</v>
      </c>
      <c r="C83" t="s">
        <v>175</v>
      </c>
      <c r="D83">
        <v>4.2999999999999997E-2</v>
      </c>
      <c r="E83" s="5"/>
      <c r="F83"/>
      <c r="G83"/>
    </row>
    <row r="84" spans="2:7" s="134" customFormat="1" ht="16.899999999999999">
      <c r="B84" t="s">
        <v>211</v>
      </c>
      <c r="C84" t="s">
        <v>175</v>
      </c>
      <c r="D84">
        <v>1.7000000000000001E-2</v>
      </c>
      <c r="E84" s="5"/>
      <c r="F84"/>
      <c r="G84"/>
    </row>
    <row r="85" spans="2:7" s="134" customFormat="1" ht="16.899999999999999">
      <c r="B85" t="s">
        <v>212</v>
      </c>
      <c r="C85" t="s">
        <v>175</v>
      </c>
      <c r="D85">
        <v>0.03</v>
      </c>
      <c r="E85" s="5"/>
      <c r="F85"/>
      <c r="G85"/>
    </row>
    <row r="86" spans="2:7" s="134" customFormat="1" ht="16.899999999999999">
      <c r="B86" t="s">
        <v>213</v>
      </c>
      <c r="C86" t="s">
        <v>175</v>
      </c>
      <c r="D86">
        <v>2.3E-2</v>
      </c>
      <c r="E86" s="5"/>
      <c r="F86"/>
      <c r="G86"/>
    </row>
    <row r="87" spans="2:7" s="134" customFormat="1" ht="16.899999999999999">
      <c r="B87" t="s">
        <v>214</v>
      </c>
      <c r="C87" t="s">
        <v>175</v>
      </c>
      <c r="D87">
        <v>1.9E-2</v>
      </c>
      <c r="E87" s="5"/>
      <c r="F87"/>
      <c r="G87"/>
    </row>
    <row r="88" spans="2:7" s="134" customFormat="1" ht="16.899999999999999">
      <c r="B88" t="s">
        <v>215</v>
      </c>
      <c r="C88" t="s">
        <v>175</v>
      </c>
      <c r="D88">
        <v>9.4E-2</v>
      </c>
      <c r="E88" s="5"/>
      <c r="F88"/>
      <c r="G88"/>
    </row>
    <row r="89" spans="2:7" s="134" customFormat="1" ht="16.899999999999999">
      <c r="B89" t="s">
        <v>216</v>
      </c>
      <c r="C89" t="s">
        <v>175</v>
      </c>
      <c r="D89">
        <v>4.1000000000000002E-2</v>
      </c>
      <c r="E89" s="5"/>
      <c r="F89"/>
      <c r="G89"/>
    </row>
    <row r="90" spans="2:7" s="131" customFormat="1" ht="16.899999999999999">
      <c r="B90" t="s">
        <v>219</v>
      </c>
      <c r="C90"/>
      <c r="D90"/>
      <c r="E90"/>
      <c r="F90"/>
      <c r="G90"/>
    </row>
    <row r="91" spans="2:7" s="131" customFormat="1" ht="16.899999999999999">
      <c r="B91" t="s">
        <v>220</v>
      </c>
      <c r="C91"/>
      <c r="D91"/>
      <c r="E91"/>
      <c r="F91"/>
      <c r="G91"/>
    </row>
    <row r="92" spans="2:7" s="131" customFormat="1" ht="16.899999999999999">
      <c r="B92" t="s">
        <v>221</v>
      </c>
      <c r="C92" t="s">
        <v>222</v>
      </c>
      <c r="D92">
        <v>0.19900000000000001</v>
      </c>
      <c r="E92" t="s">
        <v>223</v>
      </c>
      <c r="F92"/>
      <c r="G92"/>
    </row>
    <row r="93" spans="2:7" s="131" customFormat="1" ht="16.899999999999999">
      <c r="B93" t="s">
        <v>224</v>
      </c>
      <c r="C93" t="s">
        <v>222</v>
      </c>
      <c r="D93">
        <v>4.1999999999999997E-3</v>
      </c>
      <c r="E93" t="s">
        <v>225</v>
      </c>
      <c r="F93"/>
      <c r="G93"/>
    </row>
    <row r="94" spans="2:7" s="131" customFormat="1" ht="16.899999999999999">
      <c r="B94" t="s">
        <v>226</v>
      </c>
      <c r="C94" t="s">
        <v>222</v>
      </c>
      <c r="D94">
        <v>7.0000000000000001E-3</v>
      </c>
      <c r="E94" t="s">
        <v>227</v>
      </c>
      <c r="F94"/>
      <c r="G94"/>
    </row>
    <row r="95" spans="2:7" s="131" customFormat="1" ht="16.899999999999999">
      <c r="B95" t="s">
        <v>228</v>
      </c>
      <c r="C95"/>
      <c r="D95"/>
      <c r="E95"/>
      <c r="F95"/>
      <c r="G95"/>
    </row>
    <row r="96" spans="2:7" s="131" customFormat="1" ht="16.899999999999999">
      <c r="B96" t="s">
        <v>221</v>
      </c>
      <c r="C96" t="s">
        <v>229</v>
      </c>
      <c r="D96">
        <f>D92*$D$18</f>
        <v>4.5372000000000003</v>
      </c>
      <c r="E96" t="s">
        <v>230</v>
      </c>
      <c r="F96"/>
      <c r="G96"/>
    </row>
    <row r="97" spans="2:7" s="131" customFormat="1" ht="16.899999999999999">
      <c r="B97" t="s">
        <v>224</v>
      </c>
      <c r="C97" t="s">
        <v>229</v>
      </c>
      <c r="D97">
        <f t="shared" ref="D97:D98" si="0">D93*$D$18</f>
        <v>9.5759999999999998E-2</v>
      </c>
      <c r="E97" t="s">
        <v>230</v>
      </c>
      <c r="F97"/>
      <c r="G97"/>
    </row>
    <row r="98" spans="2:7" s="131" customFormat="1" ht="16.899999999999999">
      <c r="B98" t="s">
        <v>226</v>
      </c>
      <c r="C98" t="s">
        <v>229</v>
      </c>
      <c r="D98">
        <f t="shared" si="0"/>
        <v>0.15960000000000002</v>
      </c>
      <c r="E98" t="s">
        <v>230</v>
      </c>
      <c r="F98"/>
      <c r="G98"/>
    </row>
    <row r="99" spans="2:7" s="131" customFormat="1" ht="16.899999999999999">
      <c r="B99" t="s">
        <v>231</v>
      </c>
      <c r="C99"/>
      <c r="D99"/>
      <c r="E99"/>
      <c r="F99"/>
      <c r="G99"/>
    </row>
    <row r="100" spans="2:7" s="131" customFormat="1" ht="16.899999999999999">
      <c r="B100" t="s">
        <v>220</v>
      </c>
      <c r="C100"/>
      <c r="D100"/>
      <c r="E100"/>
      <c r="F100"/>
      <c r="G100"/>
    </row>
    <row r="101" spans="2:7" s="131" customFormat="1" ht="16.899999999999999">
      <c r="B101" t="s">
        <v>221</v>
      </c>
      <c r="C101" t="s">
        <v>222</v>
      </c>
      <c r="D101">
        <v>3.1139999999999999</v>
      </c>
      <c r="E101" t="s">
        <v>232</v>
      </c>
      <c r="F101"/>
      <c r="G101"/>
    </row>
    <row r="102" spans="2:7" s="131" customFormat="1" ht="16.899999999999999">
      <c r="B102" t="s">
        <v>224</v>
      </c>
      <c r="C102" t="s">
        <v>222</v>
      </c>
      <c r="D102">
        <v>1.49E-2</v>
      </c>
      <c r="E102" t="s">
        <v>233</v>
      </c>
      <c r="F102"/>
      <c r="G102"/>
    </row>
    <row r="103" spans="2:7" s="131" customFormat="1" ht="16.899999999999999">
      <c r="B103" t="s">
        <v>226</v>
      </c>
      <c r="C103" t="s">
        <v>222</v>
      </c>
      <c r="D103">
        <v>7.3000000000000009E-2</v>
      </c>
      <c r="E103" t="s">
        <v>234</v>
      </c>
      <c r="F103"/>
      <c r="G103"/>
    </row>
    <row r="104" spans="2:7" s="131" customFormat="1" ht="16.899999999999999">
      <c r="B104" t="s">
        <v>228</v>
      </c>
      <c r="C104"/>
      <c r="D104"/>
      <c r="E104"/>
      <c r="F104"/>
      <c r="G104"/>
    </row>
    <row r="105" spans="2:7" s="131" customFormat="1" ht="16.899999999999999">
      <c r="B105" t="s">
        <v>221</v>
      </c>
      <c r="C105" t="s">
        <v>229</v>
      </c>
      <c r="D105">
        <f>D101*$D$18</f>
        <v>70.999200000000002</v>
      </c>
      <c r="E105" t="s">
        <v>230</v>
      </c>
      <c r="F105"/>
      <c r="G105"/>
    </row>
    <row r="106" spans="2:7" s="131" customFormat="1" ht="16.899999999999999">
      <c r="B106" t="s">
        <v>224</v>
      </c>
      <c r="C106" t="s">
        <v>229</v>
      </c>
      <c r="D106">
        <f t="shared" ref="D106:D107" si="1">D102*$D$18</f>
        <v>0.33972000000000002</v>
      </c>
      <c r="E106" t="s">
        <v>230</v>
      </c>
      <c r="F106"/>
      <c r="G106"/>
    </row>
    <row r="107" spans="2:7" s="131" customFormat="1" ht="16.899999999999999">
      <c r="B107" t="s">
        <v>226</v>
      </c>
      <c r="C107" t="s">
        <v>229</v>
      </c>
      <c r="D107">
        <f t="shared" si="1"/>
        <v>1.6644000000000003</v>
      </c>
      <c r="E107" t="s">
        <v>230</v>
      </c>
      <c r="F107"/>
      <c r="G107"/>
    </row>
    <row r="108" spans="2:7" s="131" customFormat="1" ht="16.899999999999999">
      <c r="B108" t="s">
        <v>235</v>
      </c>
      <c r="C108"/>
      <c r="D108"/>
      <c r="E108"/>
      <c r="F108"/>
      <c r="G108"/>
    </row>
    <row r="109" spans="2:7" s="131" customFormat="1" ht="16.899999999999999">
      <c r="B109">
        <v>2005</v>
      </c>
      <c r="C109" t="s">
        <v>154</v>
      </c>
      <c r="D109">
        <v>1.54</v>
      </c>
      <c r="E109" t="s">
        <v>236</v>
      </c>
      <c r="F109"/>
      <c r="G109"/>
    </row>
    <row r="110" spans="2:7" s="131" customFormat="1" ht="16.899999999999999">
      <c r="B110">
        <v>2006</v>
      </c>
      <c r="C110" t="s">
        <v>154</v>
      </c>
      <c r="D110">
        <v>1.49</v>
      </c>
      <c r="E110" t="s">
        <v>236</v>
      </c>
      <c r="F110"/>
      <c r="G110"/>
    </row>
    <row r="111" spans="2:7" s="131" customFormat="1" ht="16.899999999999999">
      <c r="B111">
        <v>2007</v>
      </c>
      <c r="C111" t="s">
        <v>154</v>
      </c>
      <c r="D111">
        <v>1.45</v>
      </c>
      <c r="E111" t="s">
        <v>236</v>
      </c>
      <c r="F111"/>
      <c r="G111"/>
    </row>
    <row r="112" spans="2:7">
      <c r="B112">
        <v>2008</v>
      </c>
      <c r="C112" t="s">
        <v>154</v>
      </c>
      <c r="D112">
        <v>1.43</v>
      </c>
      <c r="E112" t="s">
        <v>236</v>
      </c>
      <c r="F112"/>
      <c r="G112"/>
    </row>
    <row r="113" spans="2:5">
      <c r="B113">
        <v>2009</v>
      </c>
      <c r="C113" t="s">
        <v>154</v>
      </c>
      <c r="D113">
        <v>1.42</v>
      </c>
      <c r="E113" t="s">
        <v>236</v>
      </c>
    </row>
    <row r="114" spans="2:5">
      <c r="B114">
        <v>2010</v>
      </c>
      <c r="C114" t="s">
        <v>154</v>
      </c>
      <c r="D114">
        <v>1.4</v>
      </c>
      <c r="E114" t="s">
        <v>236</v>
      </c>
    </row>
    <row r="115" spans="2:5">
      <c r="B115">
        <v>2011</v>
      </c>
      <c r="C115" t="s">
        <v>154</v>
      </c>
      <c r="D115">
        <v>1.37</v>
      </c>
      <c r="E115" t="s">
        <v>236</v>
      </c>
    </row>
    <row r="116" spans="2:5">
      <c r="B116">
        <v>2012</v>
      </c>
      <c r="C116" t="s">
        <v>154</v>
      </c>
      <c r="D116">
        <v>1.35</v>
      </c>
      <c r="E116" t="s">
        <v>236</v>
      </c>
    </row>
    <row r="117" spans="2:5">
      <c r="B117">
        <v>2013</v>
      </c>
      <c r="C117" t="s">
        <v>154</v>
      </c>
      <c r="D117">
        <v>1.32</v>
      </c>
      <c r="E117" t="s">
        <v>236</v>
      </c>
    </row>
    <row r="118" spans="2:5">
      <c r="B118">
        <v>2014</v>
      </c>
      <c r="C118" t="s">
        <v>154</v>
      </c>
      <c r="D118">
        <v>1.3</v>
      </c>
      <c r="E118" t="s">
        <v>236</v>
      </c>
    </row>
    <row r="119" spans="2:5">
      <c r="B119">
        <v>2015</v>
      </c>
      <c r="C119" t="s">
        <v>154</v>
      </c>
      <c r="D119">
        <v>1.29</v>
      </c>
      <c r="E119" t="s">
        <v>236</v>
      </c>
    </row>
    <row r="120" spans="2:5">
      <c r="B120">
        <v>2016</v>
      </c>
      <c r="C120" t="s">
        <v>154</v>
      </c>
      <c r="D120">
        <v>1.28</v>
      </c>
      <c r="E120" t="s">
        <v>236</v>
      </c>
    </row>
    <row r="121" spans="2:5">
      <c r="B121">
        <v>2017</v>
      </c>
      <c r="C121" t="s">
        <v>154</v>
      </c>
      <c r="D121">
        <v>1.25</v>
      </c>
      <c r="E121" t="s">
        <v>236</v>
      </c>
    </row>
    <row r="122" spans="2:5">
      <c r="B122">
        <v>2018</v>
      </c>
      <c r="C122" t="s">
        <v>154</v>
      </c>
      <c r="D122">
        <v>1.23</v>
      </c>
      <c r="E122" t="s">
        <v>236</v>
      </c>
    </row>
    <row r="123" spans="2:5">
      <c r="B123">
        <v>2019</v>
      </c>
      <c r="C123" t="s">
        <v>154</v>
      </c>
      <c r="D123">
        <v>1.21</v>
      </c>
      <c r="E123" t="s">
        <v>236</v>
      </c>
    </row>
    <row r="124" spans="2:5">
      <c r="B124">
        <v>2020</v>
      </c>
      <c r="C124" t="s">
        <v>154</v>
      </c>
      <c r="D124">
        <v>1.19</v>
      </c>
      <c r="E124" t="s">
        <v>236</v>
      </c>
    </row>
    <row r="125" spans="2:5">
      <c r="B125">
        <v>2021</v>
      </c>
      <c r="C125" t="s">
        <v>154</v>
      </c>
      <c r="D125">
        <v>1.1399999999999999</v>
      </c>
      <c r="E125" t="s">
        <v>236</v>
      </c>
    </row>
    <row r="126" spans="2:5">
      <c r="B126">
        <v>2022</v>
      </c>
      <c r="C126" t="s">
        <v>154</v>
      </c>
      <c r="D126">
        <v>1.06</v>
      </c>
      <c r="E126" t="s">
        <v>236</v>
      </c>
    </row>
    <row r="127" spans="2:5">
      <c r="B127">
        <v>2023</v>
      </c>
      <c r="C127" t="s">
        <v>154</v>
      </c>
      <c r="D127">
        <v>1.02</v>
      </c>
      <c r="E127" t="s">
        <v>236</v>
      </c>
    </row>
    <row r="128" spans="2:5">
      <c r="B128">
        <v>2024</v>
      </c>
      <c r="C128" t="s">
        <v>154</v>
      </c>
      <c r="D128">
        <v>1</v>
      </c>
      <c r="E128" t="s">
        <v>236</v>
      </c>
    </row>
    <row r="129" spans="2:5">
      <c r="B129">
        <v>2025</v>
      </c>
      <c r="C129" t="s">
        <v>154</v>
      </c>
      <c r="D129">
        <v>0.97</v>
      </c>
      <c r="E129" t="s">
        <v>237</v>
      </c>
    </row>
    <row r="130" spans="2:5">
      <c r="B130">
        <v>2026</v>
      </c>
      <c r="C130" t="s">
        <v>154</v>
      </c>
      <c r="D130">
        <v>0.95</v>
      </c>
      <c r="E130" t="s">
        <v>238</v>
      </c>
    </row>
  </sheetData>
  <mergeCells count="10">
    <mergeCell ref="E61:E69"/>
    <mergeCell ref="E23:E24"/>
    <mergeCell ref="E11:E17"/>
    <mergeCell ref="E71:E79"/>
    <mergeCell ref="E81:E89"/>
    <mergeCell ref="E26:E30"/>
    <mergeCell ref="E32:E42"/>
    <mergeCell ref="E49:E56"/>
    <mergeCell ref="E58:E59"/>
    <mergeCell ref="E44:E47"/>
  </mergeCells>
  <phoneticPr fontId="3" type="noConversion"/>
  <hyperlinks>
    <hyperlink ref="E19" r:id="rId1" xr:uid="{00000000-0004-0000-0200-000000000000}"/>
    <hyperlink ref="E92" r:id="rId2" xr:uid="{00000000-0004-0000-0200-000001000000}"/>
    <hyperlink ref="E93" r:id="rId3" xr:uid="{00000000-0004-0000-0200-000002000000}"/>
    <hyperlink ref="E94" r:id="rId4" xr:uid="{00000000-0004-0000-0200-000003000000}"/>
    <hyperlink ref="E101" r:id="rId5" xr:uid="{00000000-0004-0000-0200-000004000000}"/>
    <hyperlink ref="E102" r:id="rId6" xr:uid="{00000000-0004-0000-0200-000005000000}"/>
    <hyperlink ref="E103" r:id="rId7" xr:uid="{00000000-0004-0000-0200-000006000000}"/>
  </hyperlinks>
  <pageMargins left="0.7" right="0.7" top="0.75" bottom="0.75" header="0.3" footer="0.3"/>
  <pageSetup orientation="portrait" horizontalDpi="1200" verticalDpi="12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399AD-1166-4690-B60B-B55E3F818BD9}">
  <dimension ref="A1:AN47"/>
  <sheetViews>
    <sheetView showGridLines="0" topLeftCell="A13" workbookViewId="0">
      <selection activeCell="E24" sqref="E24"/>
    </sheetView>
  </sheetViews>
  <sheetFormatPr defaultColWidth="9" defaultRowHeight="16.899999999999999"/>
  <cols>
    <col min="1" max="1" width="2.375" style="65" customWidth="1"/>
    <col min="2" max="2" width="39.75" style="65" bestFit="1" customWidth="1"/>
    <col min="3" max="3" width="19.875" style="65" bestFit="1" customWidth="1"/>
    <col min="4" max="5" width="17.375" style="65" customWidth="1"/>
    <col min="6" max="6" width="17.375" style="64" customWidth="1"/>
    <col min="7" max="7" width="17.375" style="65" customWidth="1"/>
    <col min="8" max="14" width="17.375" style="64" customWidth="1"/>
    <col min="15" max="40" width="17.375" style="65" customWidth="1"/>
    <col min="41" max="222" width="9" style="65"/>
    <col min="223" max="223" width="4" style="65" customWidth="1"/>
    <col min="224" max="224" width="4.25" style="65" customWidth="1"/>
    <col min="225" max="225" width="22" style="65" customWidth="1"/>
    <col min="226" max="226" width="9.875" style="65" customWidth="1"/>
    <col min="227" max="251" width="11.375" style="65" customWidth="1"/>
    <col min="252" max="252" width="13.5" style="65" customWidth="1"/>
    <col min="253" max="478" width="9" style="65"/>
    <col min="479" max="479" width="4" style="65" customWidth="1"/>
    <col min="480" max="480" width="4.25" style="65" customWidth="1"/>
    <col min="481" max="481" width="22" style="65" customWidth="1"/>
    <col min="482" max="482" width="9.875" style="65" customWidth="1"/>
    <col min="483" max="507" width="11.375" style="65" customWidth="1"/>
    <col min="508" max="508" width="13.5" style="65" customWidth="1"/>
    <col min="509" max="734" width="9" style="65"/>
    <col min="735" max="735" width="4" style="65" customWidth="1"/>
    <col min="736" max="736" width="4.25" style="65" customWidth="1"/>
    <col min="737" max="737" width="22" style="65" customWidth="1"/>
    <col min="738" max="738" width="9.875" style="65" customWidth="1"/>
    <col min="739" max="763" width="11.375" style="65" customWidth="1"/>
    <col min="764" max="764" width="13.5" style="65" customWidth="1"/>
    <col min="765" max="990" width="9" style="65"/>
    <col min="991" max="991" width="4" style="65" customWidth="1"/>
    <col min="992" max="992" width="4.25" style="65" customWidth="1"/>
    <col min="993" max="993" width="22" style="65" customWidth="1"/>
    <col min="994" max="994" width="9.875" style="65" customWidth="1"/>
    <col min="995" max="1019" width="11.375" style="65" customWidth="1"/>
    <col min="1020" max="1020" width="13.5" style="65" customWidth="1"/>
    <col min="1021" max="1246" width="9" style="65"/>
    <col min="1247" max="1247" width="4" style="65" customWidth="1"/>
    <col min="1248" max="1248" width="4.25" style="65" customWidth="1"/>
    <col min="1249" max="1249" width="22" style="65" customWidth="1"/>
    <col min="1250" max="1250" width="9.875" style="65" customWidth="1"/>
    <col min="1251" max="1275" width="11.375" style="65" customWidth="1"/>
    <col min="1276" max="1276" width="13.5" style="65" customWidth="1"/>
    <col min="1277" max="1502" width="9" style="65"/>
    <col min="1503" max="1503" width="4" style="65" customWidth="1"/>
    <col min="1504" max="1504" width="4.25" style="65" customWidth="1"/>
    <col min="1505" max="1505" width="22" style="65" customWidth="1"/>
    <col min="1506" max="1506" width="9.875" style="65" customWidth="1"/>
    <col min="1507" max="1531" width="11.375" style="65" customWidth="1"/>
    <col min="1532" max="1532" width="13.5" style="65" customWidth="1"/>
    <col min="1533" max="1758" width="9" style="65"/>
    <col min="1759" max="1759" width="4" style="65" customWidth="1"/>
    <col min="1760" max="1760" width="4.25" style="65" customWidth="1"/>
    <col min="1761" max="1761" width="22" style="65" customWidth="1"/>
    <col min="1762" max="1762" width="9.875" style="65" customWidth="1"/>
    <col min="1763" max="1787" width="11.375" style="65" customWidth="1"/>
    <col min="1788" max="1788" width="13.5" style="65" customWidth="1"/>
    <col min="1789" max="2014" width="9" style="65"/>
    <col min="2015" max="2015" width="4" style="65" customWidth="1"/>
    <col min="2016" max="2016" width="4.25" style="65" customWidth="1"/>
    <col min="2017" max="2017" width="22" style="65" customWidth="1"/>
    <col min="2018" max="2018" width="9.875" style="65" customWidth="1"/>
    <col min="2019" max="2043" width="11.375" style="65" customWidth="1"/>
    <col min="2044" max="2044" width="13.5" style="65" customWidth="1"/>
    <col min="2045" max="2270" width="9" style="65"/>
    <col min="2271" max="2271" width="4" style="65" customWidth="1"/>
    <col min="2272" max="2272" width="4.25" style="65" customWidth="1"/>
    <col min="2273" max="2273" width="22" style="65" customWidth="1"/>
    <col min="2274" max="2274" width="9.875" style="65" customWidth="1"/>
    <col min="2275" max="2299" width="11.375" style="65" customWidth="1"/>
    <col min="2300" max="2300" width="13.5" style="65" customWidth="1"/>
    <col min="2301" max="2526" width="9" style="65"/>
    <col min="2527" max="2527" width="4" style="65" customWidth="1"/>
    <col min="2528" max="2528" width="4.25" style="65" customWidth="1"/>
    <col min="2529" max="2529" width="22" style="65" customWidth="1"/>
    <col min="2530" max="2530" width="9.875" style="65" customWidth="1"/>
    <col min="2531" max="2555" width="11.375" style="65" customWidth="1"/>
    <col min="2556" max="2556" width="13.5" style="65" customWidth="1"/>
    <col min="2557" max="2782" width="9" style="65"/>
    <col min="2783" max="2783" width="4" style="65" customWidth="1"/>
    <col min="2784" max="2784" width="4.25" style="65" customWidth="1"/>
    <col min="2785" max="2785" width="22" style="65" customWidth="1"/>
    <col min="2786" max="2786" width="9.875" style="65" customWidth="1"/>
    <col min="2787" max="2811" width="11.375" style="65" customWidth="1"/>
    <col min="2812" max="2812" width="13.5" style="65" customWidth="1"/>
    <col min="2813" max="3038" width="9" style="65"/>
    <col min="3039" max="3039" width="4" style="65" customWidth="1"/>
    <col min="3040" max="3040" width="4.25" style="65" customWidth="1"/>
    <col min="3041" max="3041" width="22" style="65" customWidth="1"/>
    <col min="3042" max="3042" width="9.875" style="65" customWidth="1"/>
    <col min="3043" max="3067" width="11.375" style="65" customWidth="1"/>
    <col min="3068" max="3068" width="13.5" style="65" customWidth="1"/>
    <col min="3069" max="3294" width="9" style="65"/>
    <col min="3295" max="3295" width="4" style="65" customWidth="1"/>
    <col min="3296" max="3296" width="4.25" style="65" customWidth="1"/>
    <col min="3297" max="3297" width="22" style="65" customWidth="1"/>
    <col min="3298" max="3298" width="9.875" style="65" customWidth="1"/>
    <col min="3299" max="3323" width="11.375" style="65" customWidth="1"/>
    <col min="3324" max="3324" width="13.5" style="65" customWidth="1"/>
    <col min="3325" max="3550" width="9" style="65"/>
    <col min="3551" max="3551" width="4" style="65" customWidth="1"/>
    <col min="3552" max="3552" width="4.25" style="65" customWidth="1"/>
    <col min="3553" max="3553" width="22" style="65" customWidth="1"/>
    <col min="3554" max="3554" width="9.875" style="65" customWidth="1"/>
    <col min="3555" max="3579" width="11.375" style="65" customWidth="1"/>
    <col min="3580" max="3580" width="13.5" style="65" customWidth="1"/>
    <col min="3581" max="3806" width="9" style="65"/>
    <col min="3807" max="3807" width="4" style="65" customWidth="1"/>
    <col min="3808" max="3808" width="4.25" style="65" customWidth="1"/>
    <col min="3809" max="3809" width="22" style="65" customWidth="1"/>
    <col min="3810" max="3810" width="9.875" style="65" customWidth="1"/>
    <col min="3811" max="3835" width="11.375" style="65" customWidth="1"/>
    <col min="3836" max="3836" width="13.5" style="65" customWidth="1"/>
    <col min="3837" max="4062" width="9" style="65"/>
    <col min="4063" max="4063" width="4" style="65" customWidth="1"/>
    <col min="4064" max="4064" width="4.25" style="65" customWidth="1"/>
    <col min="4065" max="4065" width="22" style="65" customWidth="1"/>
    <col min="4066" max="4066" width="9.875" style="65" customWidth="1"/>
    <col min="4067" max="4091" width="11.375" style="65" customWidth="1"/>
    <col min="4092" max="4092" width="13.5" style="65" customWidth="1"/>
    <col min="4093" max="4318" width="9" style="65"/>
    <col min="4319" max="4319" width="4" style="65" customWidth="1"/>
    <col min="4320" max="4320" width="4.25" style="65" customWidth="1"/>
    <col min="4321" max="4321" width="22" style="65" customWidth="1"/>
    <col min="4322" max="4322" width="9.875" style="65" customWidth="1"/>
    <col min="4323" max="4347" width="11.375" style="65" customWidth="1"/>
    <col min="4348" max="4348" width="13.5" style="65" customWidth="1"/>
    <col min="4349" max="4574" width="9" style="65"/>
    <col min="4575" max="4575" width="4" style="65" customWidth="1"/>
    <col min="4576" max="4576" width="4.25" style="65" customWidth="1"/>
    <col min="4577" max="4577" width="22" style="65" customWidth="1"/>
    <col min="4578" max="4578" width="9.875" style="65" customWidth="1"/>
    <col min="4579" max="4603" width="11.375" style="65" customWidth="1"/>
    <col min="4604" max="4604" width="13.5" style="65" customWidth="1"/>
    <col min="4605" max="4830" width="9" style="65"/>
    <col min="4831" max="4831" width="4" style="65" customWidth="1"/>
    <col min="4832" max="4832" width="4.25" style="65" customWidth="1"/>
    <col min="4833" max="4833" width="22" style="65" customWidth="1"/>
    <col min="4834" max="4834" width="9.875" style="65" customWidth="1"/>
    <col min="4835" max="4859" width="11.375" style="65" customWidth="1"/>
    <col min="4860" max="4860" width="13.5" style="65" customWidth="1"/>
    <col min="4861" max="5086" width="9" style="65"/>
    <col min="5087" max="5087" width="4" style="65" customWidth="1"/>
    <col min="5088" max="5088" width="4.25" style="65" customWidth="1"/>
    <col min="5089" max="5089" width="22" style="65" customWidth="1"/>
    <col min="5090" max="5090" width="9.875" style="65" customWidth="1"/>
    <col min="5091" max="5115" width="11.375" style="65" customWidth="1"/>
    <col min="5116" max="5116" width="13.5" style="65" customWidth="1"/>
    <col min="5117" max="5342" width="9" style="65"/>
    <col min="5343" max="5343" width="4" style="65" customWidth="1"/>
    <col min="5344" max="5344" width="4.25" style="65" customWidth="1"/>
    <col min="5345" max="5345" width="22" style="65" customWidth="1"/>
    <col min="5346" max="5346" width="9.875" style="65" customWidth="1"/>
    <col min="5347" max="5371" width="11.375" style="65" customWidth="1"/>
    <col min="5372" max="5372" width="13.5" style="65" customWidth="1"/>
    <col min="5373" max="5598" width="9" style="65"/>
    <col min="5599" max="5599" width="4" style="65" customWidth="1"/>
    <col min="5600" max="5600" width="4.25" style="65" customWidth="1"/>
    <col min="5601" max="5601" width="22" style="65" customWidth="1"/>
    <col min="5602" max="5602" width="9.875" style="65" customWidth="1"/>
    <col min="5603" max="5627" width="11.375" style="65" customWidth="1"/>
    <col min="5628" max="5628" width="13.5" style="65" customWidth="1"/>
    <col min="5629" max="5854" width="9" style="65"/>
    <col min="5855" max="5855" width="4" style="65" customWidth="1"/>
    <col min="5856" max="5856" width="4.25" style="65" customWidth="1"/>
    <col min="5857" max="5857" width="22" style="65" customWidth="1"/>
    <col min="5858" max="5858" width="9.875" style="65" customWidth="1"/>
    <col min="5859" max="5883" width="11.375" style="65" customWidth="1"/>
    <col min="5884" max="5884" width="13.5" style="65" customWidth="1"/>
    <col min="5885" max="6110" width="9" style="65"/>
    <col min="6111" max="6111" width="4" style="65" customWidth="1"/>
    <col min="6112" max="6112" width="4.25" style="65" customWidth="1"/>
    <col min="6113" max="6113" width="22" style="65" customWidth="1"/>
    <col min="6114" max="6114" width="9.875" style="65" customWidth="1"/>
    <col min="6115" max="6139" width="11.375" style="65" customWidth="1"/>
    <col min="6140" max="6140" width="13.5" style="65" customWidth="1"/>
    <col min="6141" max="6366" width="9" style="65"/>
    <col min="6367" max="6367" width="4" style="65" customWidth="1"/>
    <col min="6368" max="6368" width="4.25" style="65" customWidth="1"/>
    <col min="6369" max="6369" width="22" style="65" customWidth="1"/>
    <col min="6370" max="6370" width="9.875" style="65" customWidth="1"/>
    <col min="6371" max="6395" width="11.375" style="65" customWidth="1"/>
    <col min="6396" max="6396" width="13.5" style="65" customWidth="1"/>
    <col min="6397" max="6622" width="9" style="65"/>
    <col min="6623" max="6623" width="4" style="65" customWidth="1"/>
    <col min="6624" max="6624" width="4.25" style="65" customWidth="1"/>
    <col min="6625" max="6625" width="22" style="65" customWidth="1"/>
    <col min="6626" max="6626" width="9.875" style="65" customWidth="1"/>
    <col min="6627" max="6651" width="11.375" style="65" customWidth="1"/>
    <col min="6652" max="6652" width="13.5" style="65" customWidth="1"/>
    <col min="6653" max="6878" width="9" style="65"/>
    <col min="6879" max="6879" width="4" style="65" customWidth="1"/>
    <col min="6880" max="6880" width="4.25" style="65" customWidth="1"/>
    <col min="6881" max="6881" width="22" style="65" customWidth="1"/>
    <col min="6882" max="6882" width="9.875" style="65" customWidth="1"/>
    <col min="6883" max="6907" width="11.375" style="65" customWidth="1"/>
    <col min="6908" max="6908" width="13.5" style="65" customWidth="1"/>
    <col min="6909" max="7134" width="9" style="65"/>
    <col min="7135" max="7135" width="4" style="65" customWidth="1"/>
    <col min="7136" max="7136" width="4.25" style="65" customWidth="1"/>
    <col min="7137" max="7137" width="22" style="65" customWidth="1"/>
    <col min="7138" max="7138" width="9.875" style="65" customWidth="1"/>
    <col min="7139" max="7163" width="11.375" style="65" customWidth="1"/>
    <col min="7164" max="7164" width="13.5" style="65" customWidth="1"/>
    <col min="7165" max="7390" width="9" style="65"/>
    <col min="7391" max="7391" width="4" style="65" customWidth="1"/>
    <col min="7392" max="7392" width="4.25" style="65" customWidth="1"/>
    <col min="7393" max="7393" width="22" style="65" customWidth="1"/>
    <col min="7394" max="7394" width="9.875" style="65" customWidth="1"/>
    <col min="7395" max="7419" width="11.375" style="65" customWidth="1"/>
    <col min="7420" max="7420" width="13.5" style="65" customWidth="1"/>
    <col min="7421" max="7646" width="9" style="65"/>
    <col min="7647" max="7647" width="4" style="65" customWidth="1"/>
    <col min="7648" max="7648" width="4.25" style="65" customWidth="1"/>
    <col min="7649" max="7649" width="22" style="65" customWidth="1"/>
    <col min="7650" max="7650" width="9.875" style="65" customWidth="1"/>
    <col min="7651" max="7675" width="11.375" style="65" customWidth="1"/>
    <col min="7676" max="7676" width="13.5" style="65" customWidth="1"/>
    <col min="7677" max="7902" width="9" style="65"/>
    <col min="7903" max="7903" width="4" style="65" customWidth="1"/>
    <col min="7904" max="7904" width="4.25" style="65" customWidth="1"/>
    <col min="7905" max="7905" width="22" style="65" customWidth="1"/>
    <col min="7906" max="7906" width="9.875" style="65" customWidth="1"/>
    <col min="7907" max="7931" width="11.375" style="65" customWidth="1"/>
    <col min="7932" max="7932" width="13.5" style="65" customWidth="1"/>
    <col min="7933" max="8158" width="9" style="65"/>
    <col min="8159" max="8159" width="4" style="65" customWidth="1"/>
    <col min="8160" max="8160" width="4.25" style="65" customWidth="1"/>
    <col min="8161" max="8161" width="22" style="65" customWidth="1"/>
    <col min="8162" max="8162" width="9.875" style="65" customWidth="1"/>
    <col min="8163" max="8187" width="11.375" style="65" customWidth="1"/>
    <col min="8188" max="8188" width="13.5" style="65" customWidth="1"/>
    <col min="8189" max="8414" width="9" style="65"/>
    <col min="8415" max="8415" width="4" style="65" customWidth="1"/>
    <col min="8416" max="8416" width="4.25" style="65" customWidth="1"/>
    <col min="8417" max="8417" width="22" style="65" customWidth="1"/>
    <col min="8418" max="8418" width="9.875" style="65" customWidth="1"/>
    <col min="8419" max="8443" width="11.375" style="65" customWidth="1"/>
    <col min="8444" max="8444" width="13.5" style="65" customWidth="1"/>
    <col min="8445" max="8670" width="9" style="65"/>
    <col min="8671" max="8671" width="4" style="65" customWidth="1"/>
    <col min="8672" max="8672" width="4.25" style="65" customWidth="1"/>
    <col min="8673" max="8673" width="22" style="65" customWidth="1"/>
    <col min="8674" max="8674" width="9.875" style="65" customWidth="1"/>
    <col min="8675" max="8699" width="11.375" style="65" customWidth="1"/>
    <col min="8700" max="8700" width="13.5" style="65" customWidth="1"/>
    <col min="8701" max="8926" width="9" style="65"/>
    <col min="8927" max="8927" width="4" style="65" customWidth="1"/>
    <col min="8928" max="8928" width="4.25" style="65" customWidth="1"/>
    <col min="8929" max="8929" width="22" style="65" customWidth="1"/>
    <col min="8930" max="8930" width="9.875" style="65" customWidth="1"/>
    <col min="8931" max="8955" width="11.375" style="65" customWidth="1"/>
    <col min="8956" max="8956" width="13.5" style="65" customWidth="1"/>
    <col min="8957" max="9182" width="9" style="65"/>
    <col min="9183" max="9183" width="4" style="65" customWidth="1"/>
    <col min="9184" max="9184" width="4.25" style="65" customWidth="1"/>
    <col min="9185" max="9185" width="22" style="65" customWidth="1"/>
    <col min="9186" max="9186" width="9.875" style="65" customWidth="1"/>
    <col min="9187" max="9211" width="11.375" style="65" customWidth="1"/>
    <col min="9212" max="9212" width="13.5" style="65" customWidth="1"/>
    <col min="9213" max="9438" width="9" style="65"/>
    <col min="9439" max="9439" width="4" style="65" customWidth="1"/>
    <col min="9440" max="9440" width="4.25" style="65" customWidth="1"/>
    <col min="9441" max="9441" width="22" style="65" customWidth="1"/>
    <col min="9442" max="9442" width="9.875" style="65" customWidth="1"/>
    <col min="9443" max="9467" width="11.375" style="65" customWidth="1"/>
    <col min="9468" max="9468" width="13.5" style="65" customWidth="1"/>
    <col min="9469" max="9694" width="9" style="65"/>
    <col min="9695" max="9695" width="4" style="65" customWidth="1"/>
    <col min="9696" max="9696" width="4.25" style="65" customWidth="1"/>
    <col min="9697" max="9697" width="22" style="65" customWidth="1"/>
    <col min="9698" max="9698" width="9.875" style="65" customWidth="1"/>
    <col min="9699" max="9723" width="11.375" style="65" customWidth="1"/>
    <col min="9724" max="9724" width="13.5" style="65" customWidth="1"/>
    <col min="9725" max="9950" width="9" style="65"/>
    <col min="9951" max="9951" width="4" style="65" customWidth="1"/>
    <col min="9952" max="9952" width="4.25" style="65" customWidth="1"/>
    <col min="9953" max="9953" width="22" style="65" customWidth="1"/>
    <col min="9954" max="9954" width="9.875" style="65" customWidth="1"/>
    <col min="9955" max="9979" width="11.375" style="65" customWidth="1"/>
    <col min="9980" max="9980" width="13.5" style="65" customWidth="1"/>
    <col min="9981" max="10206" width="9" style="65"/>
    <col min="10207" max="10207" width="4" style="65" customWidth="1"/>
    <col min="10208" max="10208" width="4.25" style="65" customWidth="1"/>
    <col min="10209" max="10209" width="22" style="65" customWidth="1"/>
    <col min="10210" max="10210" width="9.875" style="65" customWidth="1"/>
    <col min="10211" max="10235" width="11.375" style="65" customWidth="1"/>
    <col min="10236" max="10236" width="13.5" style="65" customWidth="1"/>
    <col min="10237" max="10462" width="9" style="65"/>
    <col min="10463" max="10463" width="4" style="65" customWidth="1"/>
    <col min="10464" max="10464" width="4.25" style="65" customWidth="1"/>
    <col min="10465" max="10465" width="22" style="65" customWidth="1"/>
    <col min="10466" max="10466" width="9.875" style="65" customWidth="1"/>
    <col min="10467" max="10491" width="11.375" style="65" customWidth="1"/>
    <col min="10492" max="10492" width="13.5" style="65" customWidth="1"/>
    <col min="10493" max="10718" width="9" style="65"/>
    <col min="10719" max="10719" width="4" style="65" customWidth="1"/>
    <col min="10720" max="10720" width="4.25" style="65" customWidth="1"/>
    <col min="10721" max="10721" width="22" style="65" customWidth="1"/>
    <col min="10722" max="10722" width="9.875" style="65" customWidth="1"/>
    <col min="10723" max="10747" width="11.375" style="65" customWidth="1"/>
    <col min="10748" max="10748" width="13.5" style="65" customWidth="1"/>
    <col min="10749" max="10974" width="9" style="65"/>
    <col min="10975" max="10975" width="4" style="65" customWidth="1"/>
    <col min="10976" max="10976" width="4.25" style="65" customWidth="1"/>
    <col min="10977" max="10977" width="22" style="65" customWidth="1"/>
    <col min="10978" max="10978" width="9.875" style="65" customWidth="1"/>
    <col min="10979" max="11003" width="11.375" style="65" customWidth="1"/>
    <col min="11004" max="11004" width="13.5" style="65" customWidth="1"/>
    <col min="11005" max="11230" width="9" style="65"/>
    <col min="11231" max="11231" width="4" style="65" customWidth="1"/>
    <col min="11232" max="11232" width="4.25" style="65" customWidth="1"/>
    <col min="11233" max="11233" width="22" style="65" customWidth="1"/>
    <col min="11234" max="11234" width="9.875" style="65" customWidth="1"/>
    <col min="11235" max="11259" width="11.375" style="65" customWidth="1"/>
    <col min="11260" max="11260" width="13.5" style="65" customWidth="1"/>
    <col min="11261" max="11486" width="9" style="65"/>
    <col min="11487" max="11487" width="4" style="65" customWidth="1"/>
    <col min="11488" max="11488" width="4.25" style="65" customWidth="1"/>
    <col min="11489" max="11489" width="22" style="65" customWidth="1"/>
    <col min="11490" max="11490" width="9.875" style="65" customWidth="1"/>
    <col min="11491" max="11515" width="11.375" style="65" customWidth="1"/>
    <col min="11516" max="11516" width="13.5" style="65" customWidth="1"/>
    <col min="11517" max="11742" width="9" style="65"/>
    <col min="11743" max="11743" width="4" style="65" customWidth="1"/>
    <col min="11744" max="11744" width="4.25" style="65" customWidth="1"/>
    <col min="11745" max="11745" width="22" style="65" customWidth="1"/>
    <col min="11746" max="11746" width="9.875" style="65" customWidth="1"/>
    <col min="11747" max="11771" width="11.375" style="65" customWidth="1"/>
    <col min="11772" max="11772" width="13.5" style="65" customWidth="1"/>
    <col min="11773" max="11998" width="9" style="65"/>
    <col min="11999" max="11999" width="4" style="65" customWidth="1"/>
    <col min="12000" max="12000" width="4.25" style="65" customWidth="1"/>
    <col min="12001" max="12001" width="22" style="65" customWidth="1"/>
    <col min="12002" max="12002" width="9.875" style="65" customWidth="1"/>
    <col min="12003" max="12027" width="11.375" style="65" customWidth="1"/>
    <col min="12028" max="12028" width="13.5" style="65" customWidth="1"/>
    <col min="12029" max="12254" width="9" style="65"/>
    <col min="12255" max="12255" width="4" style="65" customWidth="1"/>
    <col min="12256" max="12256" width="4.25" style="65" customWidth="1"/>
    <col min="12257" max="12257" width="22" style="65" customWidth="1"/>
    <col min="12258" max="12258" width="9.875" style="65" customWidth="1"/>
    <col min="12259" max="12283" width="11.375" style="65" customWidth="1"/>
    <col min="12284" max="12284" width="13.5" style="65" customWidth="1"/>
    <col min="12285" max="12510" width="9" style="65"/>
    <col min="12511" max="12511" width="4" style="65" customWidth="1"/>
    <col min="12512" max="12512" width="4.25" style="65" customWidth="1"/>
    <col min="12513" max="12513" width="22" style="65" customWidth="1"/>
    <col min="12514" max="12514" width="9.875" style="65" customWidth="1"/>
    <col min="12515" max="12539" width="11.375" style="65" customWidth="1"/>
    <col min="12540" max="12540" width="13.5" style="65" customWidth="1"/>
    <col min="12541" max="12766" width="9" style="65"/>
    <col min="12767" max="12767" width="4" style="65" customWidth="1"/>
    <col min="12768" max="12768" width="4.25" style="65" customWidth="1"/>
    <col min="12769" max="12769" width="22" style="65" customWidth="1"/>
    <col min="12770" max="12770" width="9.875" style="65" customWidth="1"/>
    <col min="12771" max="12795" width="11.375" style="65" customWidth="1"/>
    <col min="12796" max="12796" width="13.5" style="65" customWidth="1"/>
    <col min="12797" max="13022" width="9" style="65"/>
    <col min="13023" max="13023" width="4" style="65" customWidth="1"/>
    <col min="13024" max="13024" width="4.25" style="65" customWidth="1"/>
    <col min="13025" max="13025" width="22" style="65" customWidth="1"/>
    <col min="13026" max="13026" width="9.875" style="65" customWidth="1"/>
    <col min="13027" max="13051" width="11.375" style="65" customWidth="1"/>
    <col min="13052" max="13052" width="13.5" style="65" customWidth="1"/>
    <col min="13053" max="13278" width="9" style="65"/>
    <col min="13279" max="13279" width="4" style="65" customWidth="1"/>
    <col min="13280" max="13280" width="4.25" style="65" customWidth="1"/>
    <col min="13281" max="13281" width="22" style="65" customWidth="1"/>
    <col min="13282" max="13282" width="9.875" style="65" customWidth="1"/>
    <col min="13283" max="13307" width="11.375" style="65" customWidth="1"/>
    <col min="13308" max="13308" width="13.5" style="65" customWidth="1"/>
    <col min="13309" max="13534" width="9" style="65"/>
    <col min="13535" max="13535" width="4" style="65" customWidth="1"/>
    <col min="13536" max="13536" width="4.25" style="65" customWidth="1"/>
    <col min="13537" max="13537" width="22" style="65" customWidth="1"/>
    <col min="13538" max="13538" width="9.875" style="65" customWidth="1"/>
    <col min="13539" max="13563" width="11.375" style="65" customWidth="1"/>
    <col min="13564" max="13564" width="13.5" style="65" customWidth="1"/>
    <col min="13565" max="13790" width="9" style="65"/>
    <col min="13791" max="13791" width="4" style="65" customWidth="1"/>
    <col min="13792" max="13792" width="4.25" style="65" customWidth="1"/>
    <col min="13793" max="13793" width="22" style="65" customWidth="1"/>
    <col min="13794" max="13794" width="9.875" style="65" customWidth="1"/>
    <col min="13795" max="13819" width="11.375" style="65" customWidth="1"/>
    <col min="13820" max="13820" width="13.5" style="65" customWidth="1"/>
    <col min="13821" max="14046" width="9" style="65"/>
    <col min="14047" max="14047" width="4" style="65" customWidth="1"/>
    <col min="14048" max="14048" width="4.25" style="65" customWidth="1"/>
    <col min="14049" max="14049" width="22" style="65" customWidth="1"/>
    <col min="14050" max="14050" width="9.875" style="65" customWidth="1"/>
    <col min="14051" max="14075" width="11.375" style="65" customWidth="1"/>
    <col min="14076" max="14076" width="13.5" style="65" customWidth="1"/>
    <col min="14077" max="14302" width="9" style="65"/>
    <col min="14303" max="14303" width="4" style="65" customWidth="1"/>
    <col min="14304" max="14304" width="4.25" style="65" customWidth="1"/>
    <col min="14305" max="14305" width="22" style="65" customWidth="1"/>
    <col min="14306" max="14306" width="9.875" style="65" customWidth="1"/>
    <col min="14307" max="14331" width="11.375" style="65" customWidth="1"/>
    <col min="14332" max="14332" width="13.5" style="65" customWidth="1"/>
    <col min="14333" max="14558" width="9" style="65"/>
    <col min="14559" max="14559" width="4" style="65" customWidth="1"/>
    <col min="14560" max="14560" width="4.25" style="65" customWidth="1"/>
    <col min="14561" max="14561" width="22" style="65" customWidth="1"/>
    <col min="14562" max="14562" width="9.875" style="65" customWidth="1"/>
    <col min="14563" max="14587" width="11.375" style="65" customWidth="1"/>
    <col min="14588" max="14588" width="13.5" style="65" customWidth="1"/>
    <col min="14589" max="14814" width="9" style="65"/>
    <col min="14815" max="14815" width="4" style="65" customWidth="1"/>
    <col min="14816" max="14816" width="4.25" style="65" customWidth="1"/>
    <col min="14817" max="14817" width="22" style="65" customWidth="1"/>
    <col min="14818" max="14818" width="9.875" style="65" customWidth="1"/>
    <col min="14819" max="14843" width="11.375" style="65" customWidth="1"/>
    <col min="14844" max="14844" width="13.5" style="65" customWidth="1"/>
    <col min="14845" max="15070" width="9" style="65"/>
    <col min="15071" max="15071" width="4" style="65" customWidth="1"/>
    <col min="15072" max="15072" width="4.25" style="65" customWidth="1"/>
    <col min="15073" max="15073" width="22" style="65" customWidth="1"/>
    <col min="15074" max="15074" width="9.875" style="65" customWidth="1"/>
    <col min="15075" max="15099" width="11.375" style="65" customWidth="1"/>
    <col min="15100" max="15100" width="13.5" style="65" customWidth="1"/>
    <col min="15101" max="15326" width="9" style="65"/>
    <col min="15327" max="15327" width="4" style="65" customWidth="1"/>
    <col min="15328" max="15328" width="4.25" style="65" customWidth="1"/>
    <col min="15329" max="15329" width="22" style="65" customWidth="1"/>
    <col min="15330" max="15330" width="9.875" style="65" customWidth="1"/>
    <col min="15331" max="15355" width="11.375" style="65" customWidth="1"/>
    <col min="15356" max="15356" width="13.5" style="65" customWidth="1"/>
    <col min="15357" max="15582" width="9" style="65"/>
    <col min="15583" max="15583" width="4" style="65" customWidth="1"/>
    <col min="15584" max="15584" width="4.25" style="65" customWidth="1"/>
    <col min="15585" max="15585" width="22" style="65" customWidth="1"/>
    <col min="15586" max="15586" width="9.875" style="65" customWidth="1"/>
    <col min="15587" max="15611" width="11.375" style="65" customWidth="1"/>
    <col min="15612" max="15612" width="13.5" style="65" customWidth="1"/>
    <col min="15613" max="15838" width="9" style="65"/>
    <col min="15839" max="15839" width="4" style="65" customWidth="1"/>
    <col min="15840" max="15840" width="4.25" style="65" customWidth="1"/>
    <col min="15841" max="15841" width="22" style="65" customWidth="1"/>
    <col min="15842" max="15842" width="9.875" style="65" customWidth="1"/>
    <col min="15843" max="15867" width="11.375" style="65" customWidth="1"/>
    <col min="15868" max="15868" width="13.5" style="65" customWidth="1"/>
    <col min="15869" max="16094" width="9" style="65"/>
    <col min="16095" max="16095" width="4" style="65" customWidth="1"/>
    <col min="16096" max="16096" width="4.25" style="65" customWidth="1"/>
    <col min="16097" max="16097" width="22" style="65" customWidth="1"/>
    <col min="16098" max="16098" width="9.875" style="65" customWidth="1"/>
    <col min="16099" max="16123" width="11.375" style="65" customWidth="1"/>
    <col min="16124" max="16124" width="13.5" style="65" customWidth="1"/>
    <col min="16125" max="16384" width="9" style="65"/>
  </cols>
  <sheetData>
    <row r="1" spans="1:40" s="175" customFormat="1" ht="24.6">
      <c r="B1" s="176" t="s">
        <v>239</v>
      </c>
      <c r="C1" s="176"/>
      <c r="D1" s="177"/>
      <c r="E1" s="178"/>
      <c r="G1" s="178"/>
      <c r="H1" s="178"/>
      <c r="I1" s="178"/>
      <c r="J1" s="178"/>
      <c r="K1" s="178"/>
      <c r="L1" s="178"/>
      <c r="M1" s="178"/>
    </row>
    <row r="2" spans="1:40" s="83" customFormat="1">
      <c r="E2"/>
      <c r="H2" s="82"/>
    </row>
    <row r="3" spans="1:40" s="122" customFormat="1" ht="15">
      <c r="B3" s="179" t="s">
        <v>42</v>
      </c>
      <c r="I3" s="121"/>
    </row>
    <row r="4" spans="1:40" s="122" customFormat="1" ht="15">
      <c r="B4" s="161" t="s">
        <v>43</v>
      </c>
      <c r="I4" s="121"/>
    </row>
    <row r="5" spans="1:40" s="122" customFormat="1" ht="15">
      <c r="B5" s="162" t="s">
        <v>44</v>
      </c>
      <c r="I5" s="121"/>
    </row>
    <row r="6" spans="1:40" s="122" customFormat="1" ht="15">
      <c r="B6" s="180" t="s">
        <v>45</v>
      </c>
      <c r="I6" s="121"/>
    </row>
    <row r="7" spans="1:40" s="122" customFormat="1" ht="15">
      <c r="B7" s="181" t="s">
        <v>46</v>
      </c>
      <c r="I7" s="121"/>
    </row>
    <row r="8" spans="1:40" s="122" customFormat="1" ht="15">
      <c r="I8" s="121"/>
    </row>
    <row r="9" spans="1:40" s="81" customFormat="1" ht="15">
      <c r="B9" s="182" t="s">
        <v>240</v>
      </c>
      <c r="C9" s="182"/>
      <c r="D9" s="182"/>
      <c r="E9" s="107"/>
      <c r="F9" s="115"/>
      <c r="H9" s="80"/>
    </row>
    <row r="10" spans="1:40" s="79" customFormat="1" ht="15">
      <c r="A10" s="81"/>
      <c r="B10" s="183" t="s">
        <v>2</v>
      </c>
      <c r="C10" s="183" t="s">
        <v>14</v>
      </c>
      <c r="D10" s="183" t="s">
        <v>3</v>
      </c>
    </row>
    <row r="11" spans="1:40" s="79" customFormat="1" ht="15">
      <c r="A11" s="81"/>
      <c r="B11" s="184" t="str">
        <f>'Parameter Values'!B21</f>
        <v>USDOT Recommended Parameter Values</v>
      </c>
      <c r="C11" s="185"/>
      <c r="D11" s="186"/>
      <c r="F11" s="78"/>
    </row>
    <row r="12" spans="1:40" s="122" customFormat="1" ht="15">
      <c r="B12" s="187" t="str">
        <f>'Parameter Values'!B22</f>
        <v>Discount Rates</v>
      </c>
      <c r="C12" s="188"/>
      <c r="D12" s="188"/>
      <c r="I12" s="121"/>
    </row>
    <row r="13" spans="1:40" s="79" customFormat="1" ht="15">
      <c r="A13" s="81"/>
      <c r="B13" s="189" t="str">
        <f>'Parameter Values'!B23</f>
        <v>Discount Year (Year of Current Dollars)</v>
      </c>
      <c r="C13" s="92" t="str">
        <f>'Parameter Values'!C23</f>
        <v>year</v>
      </c>
      <c r="D13" s="190">
        <f>'Parameter Values'!D23</f>
        <v>2024</v>
      </c>
    </row>
    <row r="14" spans="1:40" s="79" customFormat="1" ht="15">
      <c r="A14" s="81"/>
      <c r="B14" s="189" t="str">
        <f>'Parameter Values'!B24</f>
        <v>Discount Rate</v>
      </c>
      <c r="C14" s="191" t="str">
        <f>'Parameter Values'!C24</f>
        <v>percentage</v>
      </c>
      <c r="D14" s="192">
        <f>'Parameter Values'!D24</f>
        <v>7.0000000000000007E-2</v>
      </c>
    </row>
    <row r="15" spans="1:40" s="79" customFormat="1" ht="15">
      <c r="A15" s="81"/>
      <c r="B15" s="77"/>
      <c r="C15" s="76"/>
    </row>
    <row r="16" spans="1:40" s="79" customFormat="1" ht="15">
      <c r="A16" s="81"/>
      <c r="B16" s="193" t="s">
        <v>241</v>
      </c>
      <c r="C16" s="253" t="s">
        <v>242</v>
      </c>
      <c r="D16" s="194" t="s">
        <v>243</v>
      </c>
      <c r="E16" s="194" t="s">
        <v>244</v>
      </c>
      <c r="F16" s="194" t="s">
        <v>245</v>
      </c>
      <c r="G16" s="194" t="s">
        <v>246</v>
      </c>
      <c r="H16" s="194" t="s">
        <v>247</v>
      </c>
      <c r="I16" s="194" t="s">
        <v>248</v>
      </c>
      <c r="J16" s="194" t="s">
        <v>249</v>
      </c>
      <c r="K16" s="194" t="s">
        <v>250</v>
      </c>
      <c r="L16" s="194" t="s">
        <v>251</v>
      </c>
      <c r="M16" s="194" t="s">
        <v>252</v>
      </c>
      <c r="N16" s="194" t="s">
        <v>253</v>
      </c>
      <c r="O16" s="194" t="s">
        <v>254</v>
      </c>
      <c r="P16" s="194" t="s">
        <v>255</v>
      </c>
      <c r="Q16" s="194" t="s">
        <v>256</v>
      </c>
      <c r="R16" s="194" t="s">
        <v>257</v>
      </c>
      <c r="S16" s="194" t="s">
        <v>258</v>
      </c>
      <c r="T16" s="194" t="s">
        <v>259</v>
      </c>
      <c r="U16" s="194" t="s">
        <v>260</v>
      </c>
      <c r="V16" s="194" t="s">
        <v>261</v>
      </c>
      <c r="W16" s="194" t="s">
        <v>262</v>
      </c>
      <c r="X16" s="194" t="s">
        <v>263</v>
      </c>
      <c r="Y16" s="194" t="s">
        <v>264</v>
      </c>
      <c r="Z16" s="194" t="s">
        <v>265</v>
      </c>
      <c r="AA16" s="194" t="s">
        <v>266</v>
      </c>
      <c r="AB16" s="194" t="s">
        <v>267</v>
      </c>
      <c r="AC16" s="194" t="s">
        <v>268</v>
      </c>
      <c r="AD16" s="194" t="s">
        <v>269</v>
      </c>
      <c r="AE16" s="194" t="s">
        <v>270</v>
      </c>
      <c r="AF16" s="194" t="s">
        <v>271</v>
      </c>
      <c r="AG16" s="194" t="s">
        <v>272</v>
      </c>
      <c r="AH16" s="194" t="s">
        <v>273</v>
      </c>
      <c r="AI16" s="194" t="s">
        <v>274</v>
      </c>
      <c r="AJ16" s="194" t="s">
        <v>275</v>
      </c>
      <c r="AK16" s="194" t="s">
        <v>276</v>
      </c>
      <c r="AL16" s="194" t="s">
        <v>277</v>
      </c>
      <c r="AM16" s="194" t="s">
        <v>278</v>
      </c>
      <c r="AN16" s="194" t="s">
        <v>279</v>
      </c>
    </row>
    <row r="17" spans="1:40" s="79" customFormat="1" ht="15">
      <c r="A17" s="81"/>
      <c r="B17" s="195" t="s">
        <v>2</v>
      </c>
      <c r="C17" s="253"/>
      <c r="D17" s="193">
        <v>2024</v>
      </c>
      <c r="E17" s="193">
        <v>2025</v>
      </c>
      <c r="F17" s="193">
        <v>2026</v>
      </c>
      <c r="G17" s="193">
        <v>2027</v>
      </c>
      <c r="H17" s="193">
        <v>2028</v>
      </c>
      <c r="I17" s="193">
        <v>2029</v>
      </c>
      <c r="J17" s="193">
        <v>2030</v>
      </c>
      <c r="K17" s="193">
        <v>2031</v>
      </c>
      <c r="L17" s="193">
        <v>2032</v>
      </c>
      <c r="M17" s="193">
        <v>2033</v>
      </c>
      <c r="N17" s="193">
        <v>2034</v>
      </c>
      <c r="O17" s="193">
        <v>2035</v>
      </c>
      <c r="P17" s="193">
        <v>2036</v>
      </c>
      <c r="Q17" s="193">
        <v>2037</v>
      </c>
      <c r="R17" s="193">
        <v>2038</v>
      </c>
      <c r="S17" s="193">
        <v>2039</v>
      </c>
      <c r="T17" s="193">
        <v>2040</v>
      </c>
      <c r="U17" s="193">
        <v>2041</v>
      </c>
      <c r="V17" s="193">
        <v>2042</v>
      </c>
      <c r="W17" s="193">
        <v>2043</v>
      </c>
      <c r="X17" s="193">
        <v>2044</v>
      </c>
      <c r="Y17" s="193">
        <v>2045</v>
      </c>
      <c r="Z17" s="193">
        <v>2046</v>
      </c>
      <c r="AA17" s="193">
        <v>2047</v>
      </c>
      <c r="AB17" s="193">
        <v>2048</v>
      </c>
      <c r="AC17" s="193">
        <v>2049</v>
      </c>
      <c r="AD17" s="193">
        <v>2050</v>
      </c>
      <c r="AE17" s="193">
        <v>2051</v>
      </c>
      <c r="AF17" s="193">
        <v>2052</v>
      </c>
      <c r="AG17" s="193">
        <v>2053</v>
      </c>
      <c r="AH17" s="193">
        <v>2054</v>
      </c>
      <c r="AI17" s="193">
        <v>2055</v>
      </c>
      <c r="AJ17" s="193">
        <v>2056</v>
      </c>
      <c r="AK17" s="193">
        <v>2057</v>
      </c>
      <c r="AL17" s="193">
        <v>2058</v>
      </c>
      <c r="AM17" s="193">
        <v>2059</v>
      </c>
      <c r="AN17" s="193">
        <v>2060</v>
      </c>
    </row>
    <row r="18" spans="1:40" s="79" customFormat="1" ht="15">
      <c r="A18" s="81"/>
      <c r="B18" s="189" t="s">
        <v>48</v>
      </c>
      <c r="C18" s="196">
        <f t="shared" ref="C18:C27" si="0">IFERROR(SUM(D18:AN18),0)</f>
        <v>5285563.0455123931</v>
      </c>
      <c r="D18" s="207">
        <v>0</v>
      </c>
      <c r="E18" s="207">
        <v>0</v>
      </c>
      <c r="F18" s="207">
        <v>0</v>
      </c>
      <c r="G18" s="207">
        <v>0</v>
      </c>
      <c r="H18" s="207">
        <v>0</v>
      </c>
      <c r="I18" s="207">
        <v>0</v>
      </c>
      <c r="J18" s="207">
        <v>0</v>
      </c>
      <c r="K18" s="207">
        <v>0</v>
      </c>
      <c r="L18" s="207">
        <v>0</v>
      </c>
      <c r="M18" s="207">
        <v>0</v>
      </c>
      <c r="N18" s="207">
        <v>0</v>
      </c>
      <c r="O18" s="207">
        <v>0</v>
      </c>
      <c r="P18" s="207">
        <v>0</v>
      </c>
      <c r="Q18" s="207">
        <v>0</v>
      </c>
      <c r="R18" s="207">
        <v>0</v>
      </c>
      <c r="S18" s="207">
        <v>0</v>
      </c>
      <c r="T18" s="207">
        <v>0</v>
      </c>
      <c r="U18" s="207">
        <v>0</v>
      </c>
      <c r="V18" s="207">
        <v>0</v>
      </c>
      <c r="W18" s="207">
        <v>0</v>
      </c>
      <c r="X18" s="207">
        <v>0</v>
      </c>
      <c r="Y18" s="207">
        <v>0</v>
      </c>
      <c r="Z18" s="207">
        <v>0</v>
      </c>
      <c r="AA18" s="207">
        <v>0</v>
      </c>
      <c r="AB18" s="207">
        <v>0</v>
      </c>
      <c r="AC18" s="207">
        <v>0</v>
      </c>
      <c r="AD18" s="207">
        <v>0</v>
      </c>
      <c r="AE18" s="207">
        <v>0</v>
      </c>
      <c r="AF18" s="207">
        <v>0</v>
      </c>
      <c r="AG18" s="207">
        <v>0</v>
      </c>
      <c r="AH18" s="207">
        <v>0</v>
      </c>
      <c r="AI18" s="207">
        <v>0</v>
      </c>
      <c r="AJ18" s="207">
        <v>0</v>
      </c>
      <c r="AK18" s="207">
        <v>0</v>
      </c>
      <c r="AL18" s="207">
        <v>0</v>
      </c>
      <c r="AM18" s="207">
        <v>0</v>
      </c>
      <c r="AN18" s="197">
        <f>'Residual Value'!E19</f>
        <v>5285563.0455123931</v>
      </c>
    </row>
    <row r="19" spans="1:40" s="79" customFormat="1" ht="15">
      <c r="A19" s="81"/>
      <c r="B19" s="189" t="s">
        <v>280</v>
      </c>
      <c r="C19" s="196">
        <f t="shared" si="0"/>
        <v>2100000</v>
      </c>
      <c r="D19" s="197">
        <f>SOGR!D17</f>
        <v>0</v>
      </c>
      <c r="E19" s="197">
        <f>SOGR!E17</f>
        <v>0</v>
      </c>
      <c r="F19" s="197">
        <f>SOGR!F17</f>
        <v>0</v>
      </c>
      <c r="G19" s="197">
        <f>SOGR!G17</f>
        <v>0</v>
      </c>
      <c r="H19" s="197">
        <f>SOGR!H17</f>
        <v>0</v>
      </c>
      <c r="I19" s="197">
        <f>SOGR!I17</f>
        <v>0</v>
      </c>
      <c r="J19" s="197">
        <f>SOGR!J17</f>
        <v>0</v>
      </c>
      <c r="K19" s="197">
        <f>SOGR!K17</f>
        <v>70000</v>
      </c>
      <c r="L19" s="197">
        <f>SOGR!L17</f>
        <v>70000</v>
      </c>
      <c r="M19" s="197">
        <f>SOGR!M17</f>
        <v>70000</v>
      </c>
      <c r="N19" s="197">
        <f>SOGR!N17</f>
        <v>70000</v>
      </c>
      <c r="O19" s="197">
        <f>SOGR!O17</f>
        <v>70000</v>
      </c>
      <c r="P19" s="197">
        <f>SOGR!P17</f>
        <v>70000</v>
      </c>
      <c r="Q19" s="197">
        <f>SOGR!Q17</f>
        <v>70000</v>
      </c>
      <c r="R19" s="197">
        <f>SOGR!R17</f>
        <v>70000</v>
      </c>
      <c r="S19" s="197">
        <f>SOGR!S17</f>
        <v>70000</v>
      </c>
      <c r="T19" s="197">
        <f>SOGR!T17</f>
        <v>70000</v>
      </c>
      <c r="U19" s="197">
        <f>SOGR!U17</f>
        <v>70000</v>
      </c>
      <c r="V19" s="197">
        <f>SOGR!V17</f>
        <v>70000</v>
      </c>
      <c r="W19" s="197">
        <f>SOGR!W17</f>
        <v>70000</v>
      </c>
      <c r="X19" s="197">
        <f>SOGR!X17</f>
        <v>70000</v>
      </c>
      <c r="Y19" s="197">
        <f>SOGR!Y17</f>
        <v>70000</v>
      </c>
      <c r="Z19" s="197">
        <f>SOGR!Z17</f>
        <v>70000</v>
      </c>
      <c r="AA19" s="197">
        <f>SOGR!AA17</f>
        <v>70000</v>
      </c>
      <c r="AB19" s="197">
        <f>SOGR!AB17</f>
        <v>70000</v>
      </c>
      <c r="AC19" s="197">
        <f>SOGR!AC17</f>
        <v>70000</v>
      </c>
      <c r="AD19" s="197">
        <f>SOGR!AD17</f>
        <v>70000</v>
      </c>
      <c r="AE19" s="197">
        <f>SOGR!AE17</f>
        <v>70000</v>
      </c>
      <c r="AF19" s="197">
        <f>SOGR!AF17</f>
        <v>70000</v>
      </c>
      <c r="AG19" s="197">
        <f>SOGR!AG17</f>
        <v>70000</v>
      </c>
      <c r="AH19" s="197">
        <f>SOGR!AH17</f>
        <v>70000</v>
      </c>
      <c r="AI19" s="197">
        <f>SOGR!AI17</f>
        <v>70000</v>
      </c>
      <c r="AJ19" s="197">
        <f>SOGR!AJ17</f>
        <v>70000</v>
      </c>
      <c r="AK19" s="197">
        <f>SOGR!AK17</f>
        <v>70000</v>
      </c>
      <c r="AL19" s="197">
        <f>SOGR!AL17</f>
        <v>70000</v>
      </c>
      <c r="AM19" s="197">
        <f>SOGR!AM17</f>
        <v>70000</v>
      </c>
      <c r="AN19" s="197">
        <f>SOGR!AN17</f>
        <v>70000</v>
      </c>
    </row>
    <row r="20" spans="1:40" s="79" customFormat="1" ht="15">
      <c r="A20" s="81"/>
      <c r="B20" s="189" t="s">
        <v>281</v>
      </c>
      <c r="C20" s="196">
        <f t="shared" si="0"/>
        <v>13653.101699492034</v>
      </c>
      <c r="D20" s="198">
        <f>VOC!D27</f>
        <v>0</v>
      </c>
      <c r="E20" s="198">
        <f>VOC!E27</f>
        <v>0</v>
      </c>
      <c r="F20" s="198">
        <f>VOC!F27</f>
        <v>0</v>
      </c>
      <c r="G20" s="198">
        <f>VOC!G27</f>
        <v>0</v>
      </c>
      <c r="H20" s="198">
        <f>VOC!H27</f>
        <v>0</v>
      </c>
      <c r="I20" s="198">
        <f>VOC!I27</f>
        <v>0</v>
      </c>
      <c r="J20" s="198">
        <f>VOC!J27</f>
        <v>0</v>
      </c>
      <c r="K20" s="198">
        <f>VOC!K27</f>
        <v>455.1033899830681</v>
      </c>
      <c r="L20" s="198">
        <f>VOC!L27</f>
        <v>455.1033899830681</v>
      </c>
      <c r="M20" s="198">
        <f>VOC!M27</f>
        <v>455.1033899830681</v>
      </c>
      <c r="N20" s="198">
        <f>VOC!N27</f>
        <v>455.1033899830681</v>
      </c>
      <c r="O20" s="198">
        <f>VOC!O27</f>
        <v>455.1033899830681</v>
      </c>
      <c r="P20" s="198">
        <f>VOC!P27</f>
        <v>455.1033899830681</v>
      </c>
      <c r="Q20" s="198">
        <f>VOC!Q27</f>
        <v>455.1033899830681</v>
      </c>
      <c r="R20" s="198">
        <f>VOC!R27</f>
        <v>455.1033899830681</v>
      </c>
      <c r="S20" s="198">
        <f>VOC!S27</f>
        <v>455.1033899830681</v>
      </c>
      <c r="T20" s="198">
        <f>VOC!T27</f>
        <v>455.1033899830681</v>
      </c>
      <c r="U20" s="198">
        <f>VOC!U27</f>
        <v>455.1033899830681</v>
      </c>
      <c r="V20" s="198">
        <f>VOC!V27</f>
        <v>455.1033899830681</v>
      </c>
      <c r="W20" s="198">
        <f>VOC!W27</f>
        <v>455.1033899830681</v>
      </c>
      <c r="X20" s="198">
        <f>VOC!X27</f>
        <v>455.1033899830681</v>
      </c>
      <c r="Y20" s="198">
        <f>VOC!Y27</f>
        <v>455.1033899830681</v>
      </c>
      <c r="Z20" s="198">
        <f>VOC!Z27</f>
        <v>455.1033899830681</v>
      </c>
      <c r="AA20" s="198">
        <f>VOC!AA27</f>
        <v>455.1033899830681</v>
      </c>
      <c r="AB20" s="198">
        <f>VOC!AB27</f>
        <v>455.1033899830681</v>
      </c>
      <c r="AC20" s="198">
        <f>VOC!AC27</f>
        <v>455.1033899830681</v>
      </c>
      <c r="AD20" s="198">
        <f>VOC!AD27</f>
        <v>455.1033899830681</v>
      </c>
      <c r="AE20" s="198">
        <f>VOC!AE27</f>
        <v>455.1033899830681</v>
      </c>
      <c r="AF20" s="198">
        <f>VOC!AF27</f>
        <v>455.1033899830681</v>
      </c>
      <c r="AG20" s="198">
        <f>VOC!AG27</f>
        <v>455.1033899830681</v>
      </c>
      <c r="AH20" s="198">
        <f>VOC!AH27</f>
        <v>455.1033899830681</v>
      </c>
      <c r="AI20" s="198">
        <f>VOC!AI27</f>
        <v>455.1033899830681</v>
      </c>
      <c r="AJ20" s="198">
        <f>VOC!AJ27</f>
        <v>455.1033899830681</v>
      </c>
      <c r="AK20" s="198">
        <f>VOC!AK27</f>
        <v>455.1033899830681</v>
      </c>
      <c r="AL20" s="198">
        <f>VOC!AL27</f>
        <v>455.1033899830681</v>
      </c>
      <c r="AM20" s="198">
        <f>VOC!AM27</f>
        <v>455.1033899830681</v>
      </c>
      <c r="AN20" s="198">
        <f>VOC!AN27</f>
        <v>455.1033899830681</v>
      </c>
    </row>
    <row r="21" spans="1:40" s="79" customFormat="1" ht="15">
      <c r="A21" s="81"/>
      <c r="B21" s="189" t="s">
        <v>282</v>
      </c>
      <c r="C21" s="196">
        <f t="shared" si="0"/>
        <v>30739.834893886233</v>
      </c>
      <c r="D21" s="198">
        <f>'Travel Time'!D27</f>
        <v>0</v>
      </c>
      <c r="E21" s="198">
        <f>'Travel Time'!E27</f>
        <v>0</v>
      </c>
      <c r="F21" s="198">
        <f>'Travel Time'!F27</f>
        <v>0</v>
      </c>
      <c r="G21" s="198">
        <f>'Travel Time'!G27</f>
        <v>0</v>
      </c>
      <c r="H21" s="198">
        <f>'Travel Time'!H27</f>
        <v>0</v>
      </c>
      <c r="I21" s="198">
        <f>'Travel Time'!I27</f>
        <v>0</v>
      </c>
      <c r="J21" s="198">
        <f>'Travel Time'!J27</f>
        <v>0</v>
      </c>
      <c r="K21" s="198">
        <f>'Travel Time'!K27</f>
        <v>1024.6611631295407</v>
      </c>
      <c r="L21" s="198">
        <f>'Travel Time'!L27</f>
        <v>1024.6611631295407</v>
      </c>
      <c r="M21" s="198">
        <f>'Travel Time'!M27</f>
        <v>1024.6611631295407</v>
      </c>
      <c r="N21" s="198">
        <f>'Travel Time'!N27</f>
        <v>1024.6611631295407</v>
      </c>
      <c r="O21" s="198">
        <f>'Travel Time'!O27</f>
        <v>1024.6611631295407</v>
      </c>
      <c r="P21" s="198">
        <f>'Travel Time'!P27</f>
        <v>1024.6611631295407</v>
      </c>
      <c r="Q21" s="198">
        <f>'Travel Time'!Q27</f>
        <v>1024.6611631295407</v>
      </c>
      <c r="R21" s="198">
        <f>'Travel Time'!R27</f>
        <v>1024.6611631295407</v>
      </c>
      <c r="S21" s="198">
        <f>'Travel Time'!S27</f>
        <v>1024.6611631295407</v>
      </c>
      <c r="T21" s="198">
        <f>'Travel Time'!T27</f>
        <v>1024.6611631295407</v>
      </c>
      <c r="U21" s="198">
        <f>'Travel Time'!U27</f>
        <v>1024.6611631295407</v>
      </c>
      <c r="V21" s="198">
        <f>'Travel Time'!V27</f>
        <v>1024.6611631295407</v>
      </c>
      <c r="W21" s="198">
        <f>'Travel Time'!W27</f>
        <v>1024.6611631295407</v>
      </c>
      <c r="X21" s="198">
        <f>'Travel Time'!X27</f>
        <v>1024.6611631295407</v>
      </c>
      <c r="Y21" s="198">
        <f>'Travel Time'!Y27</f>
        <v>1024.6611631295407</v>
      </c>
      <c r="Z21" s="198">
        <f>'Travel Time'!Z27</f>
        <v>1024.6611631295407</v>
      </c>
      <c r="AA21" s="198">
        <f>'Travel Time'!AA27</f>
        <v>1024.6611631295407</v>
      </c>
      <c r="AB21" s="198">
        <f>'Travel Time'!AB27</f>
        <v>1024.6611631295407</v>
      </c>
      <c r="AC21" s="198">
        <f>'Travel Time'!AC27</f>
        <v>1024.6611631295407</v>
      </c>
      <c r="AD21" s="198">
        <f>'Travel Time'!AD27</f>
        <v>1024.6611631295407</v>
      </c>
      <c r="AE21" s="198">
        <f>'Travel Time'!AE27</f>
        <v>1024.6611631295407</v>
      </c>
      <c r="AF21" s="198">
        <f>'Travel Time'!AF27</f>
        <v>1024.6611631295407</v>
      </c>
      <c r="AG21" s="198">
        <f>'Travel Time'!AG27</f>
        <v>1024.6611631295407</v>
      </c>
      <c r="AH21" s="198">
        <f>'Travel Time'!AH27</f>
        <v>1024.6611631295407</v>
      </c>
      <c r="AI21" s="198">
        <f>'Travel Time'!AI27</f>
        <v>1024.6611631295407</v>
      </c>
      <c r="AJ21" s="198">
        <f>'Travel Time'!AJ27</f>
        <v>1024.6611631295407</v>
      </c>
      <c r="AK21" s="198">
        <f>'Travel Time'!AK27</f>
        <v>1024.6611631295407</v>
      </c>
      <c r="AL21" s="198">
        <f>'Travel Time'!AL27</f>
        <v>1024.6611631295407</v>
      </c>
      <c r="AM21" s="198">
        <f>'Travel Time'!AM27</f>
        <v>1024.6611631295407</v>
      </c>
      <c r="AN21" s="198">
        <f>'Travel Time'!AN27</f>
        <v>1024.6611631295407</v>
      </c>
    </row>
    <row r="22" spans="1:40" s="79" customFormat="1" ht="15">
      <c r="A22" s="81"/>
      <c r="B22" s="189" t="s">
        <v>283</v>
      </c>
      <c r="C22" s="196">
        <f t="shared" si="0"/>
        <v>9089.4685309940669</v>
      </c>
      <c r="D22" s="198">
        <f>'Highway Safety'!D36</f>
        <v>0</v>
      </c>
      <c r="E22" s="198">
        <f>'Highway Safety'!E36</f>
        <v>0</v>
      </c>
      <c r="F22" s="198">
        <f>'Highway Safety'!F36</f>
        <v>0</v>
      </c>
      <c r="G22" s="198">
        <f>'Highway Safety'!G36</f>
        <v>0</v>
      </c>
      <c r="H22" s="198">
        <f>'Highway Safety'!H36</f>
        <v>0</v>
      </c>
      <c r="I22" s="198">
        <f>'Highway Safety'!I36</f>
        <v>0</v>
      </c>
      <c r="J22" s="198">
        <f>'Highway Safety'!J36</f>
        <v>0</v>
      </c>
      <c r="K22" s="198">
        <f>'Highway Safety'!K36</f>
        <v>302.98228436646889</v>
      </c>
      <c r="L22" s="198">
        <f>'Highway Safety'!L36</f>
        <v>302.98228436646889</v>
      </c>
      <c r="M22" s="198">
        <f>'Highway Safety'!M36</f>
        <v>302.98228436646889</v>
      </c>
      <c r="N22" s="198">
        <f>'Highway Safety'!N36</f>
        <v>302.98228436646889</v>
      </c>
      <c r="O22" s="198">
        <f>'Highway Safety'!O36</f>
        <v>302.98228436646889</v>
      </c>
      <c r="P22" s="198">
        <f>'Highway Safety'!P36</f>
        <v>302.98228436646889</v>
      </c>
      <c r="Q22" s="198">
        <f>'Highway Safety'!Q36</f>
        <v>302.98228436646889</v>
      </c>
      <c r="R22" s="198">
        <f>'Highway Safety'!R36</f>
        <v>302.98228436646889</v>
      </c>
      <c r="S22" s="198">
        <f>'Highway Safety'!S36</f>
        <v>302.98228436646889</v>
      </c>
      <c r="T22" s="198">
        <f>'Highway Safety'!T36</f>
        <v>302.98228436646889</v>
      </c>
      <c r="U22" s="198">
        <f>'Highway Safety'!U36</f>
        <v>302.98228436646889</v>
      </c>
      <c r="V22" s="198">
        <f>'Highway Safety'!V36</f>
        <v>302.98228436646889</v>
      </c>
      <c r="W22" s="198">
        <f>'Highway Safety'!W36</f>
        <v>302.98228436646889</v>
      </c>
      <c r="X22" s="198">
        <f>'Highway Safety'!X36</f>
        <v>302.98228436646889</v>
      </c>
      <c r="Y22" s="198">
        <f>'Highway Safety'!Y36</f>
        <v>302.98228436646889</v>
      </c>
      <c r="Z22" s="198">
        <f>'Highway Safety'!Z36</f>
        <v>302.98228436646889</v>
      </c>
      <c r="AA22" s="198">
        <f>'Highway Safety'!AA36</f>
        <v>302.98228436646889</v>
      </c>
      <c r="AB22" s="198">
        <f>'Highway Safety'!AB36</f>
        <v>302.98228436646889</v>
      </c>
      <c r="AC22" s="198">
        <f>'Highway Safety'!AC36</f>
        <v>302.98228436646889</v>
      </c>
      <c r="AD22" s="198">
        <f>'Highway Safety'!AD36</f>
        <v>302.98228436646889</v>
      </c>
      <c r="AE22" s="198">
        <f>'Highway Safety'!AE36</f>
        <v>302.98228436646889</v>
      </c>
      <c r="AF22" s="198">
        <f>'Highway Safety'!AF36</f>
        <v>302.98228436646889</v>
      </c>
      <c r="AG22" s="198">
        <f>'Highway Safety'!AG36</f>
        <v>302.98228436646889</v>
      </c>
      <c r="AH22" s="198">
        <f>'Highway Safety'!AH36</f>
        <v>302.98228436646889</v>
      </c>
      <c r="AI22" s="198">
        <f>'Highway Safety'!AI36</f>
        <v>302.98228436646889</v>
      </c>
      <c r="AJ22" s="198">
        <f>'Highway Safety'!AJ36</f>
        <v>302.98228436646889</v>
      </c>
      <c r="AK22" s="198">
        <f>'Highway Safety'!AK36</f>
        <v>302.98228436646889</v>
      </c>
      <c r="AL22" s="198">
        <f>'Highway Safety'!AL36</f>
        <v>302.98228436646889</v>
      </c>
      <c r="AM22" s="198">
        <f>'Highway Safety'!AM36</f>
        <v>302.98228436646889</v>
      </c>
      <c r="AN22" s="198">
        <f>'Highway Safety'!AN36</f>
        <v>302.98228436646889</v>
      </c>
    </row>
    <row r="23" spans="1:40" s="79" customFormat="1" ht="15">
      <c r="A23" s="81"/>
      <c r="B23" s="189" t="s">
        <v>284</v>
      </c>
      <c r="C23" s="196">
        <f t="shared" si="0"/>
        <v>3211.7621364821025</v>
      </c>
      <c r="D23" s="198">
        <f>'Avoided External Use Costs'!D23</f>
        <v>0</v>
      </c>
      <c r="E23" s="198">
        <f>'Avoided External Use Costs'!E23</f>
        <v>0</v>
      </c>
      <c r="F23" s="198">
        <f>'Avoided External Use Costs'!F23</f>
        <v>0</v>
      </c>
      <c r="G23" s="198">
        <f>'Avoided External Use Costs'!G23</f>
        <v>0</v>
      </c>
      <c r="H23" s="198">
        <f>'Avoided External Use Costs'!H23</f>
        <v>0</v>
      </c>
      <c r="I23" s="198">
        <f>'Avoided External Use Costs'!I23</f>
        <v>0</v>
      </c>
      <c r="J23" s="198">
        <f>'Avoided External Use Costs'!J23</f>
        <v>0</v>
      </c>
      <c r="K23" s="198">
        <f>'Avoided External Use Costs'!K23</f>
        <v>107.05873788273675</v>
      </c>
      <c r="L23" s="198">
        <f>'Avoided External Use Costs'!L23</f>
        <v>107.05873788273675</v>
      </c>
      <c r="M23" s="198">
        <f>'Avoided External Use Costs'!M23</f>
        <v>107.05873788273675</v>
      </c>
      <c r="N23" s="198">
        <f>'Avoided External Use Costs'!N23</f>
        <v>107.05873788273675</v>
      </c>
      <c r="O23" s="198">
        <f>'Avoided External Use Costs'!O23</f>
        <v>107.05873788273675</v>
      </c>
      <c r="P23" s="198">
        <f>'Avoided External Use Costs'!P23</f>
        <v>107.05873788273675</v>
      </c>
      <c r="Q23" s="198">
        <f>'Avoided External Use Costs'!Q23</f>
        <v>107.05873788273675</v>
      </c>
      <c r="R23" s="198">
        <f>'Avoided External Use Costs'!R23</f>
        <v>107.05873788273675</v>
      </c>
      <c r="S23" s="198">
        <f>'Avoided External Use Costs'!S23</f>
        <v>107.05873788273675</v>
      </c>
      <c r="T23" s="198">
        <f>'Avoided External Use Costs'!T23</f>
        <v>107.05873788273675</v>
      </c>
      <c r="U23" s="198">
        <f>'Avoided External Use Costs'!U23</f>
        <v>107.05873788273675</v>
      </c>
      <c r="V23" s="198">
        <f>'Avoided External Use Costs'!V23</f>
        <v>107.05873788273675</v>
      </c>
      <c r="W23" s="198">
        <f>'Avoided External Use Costs'!W23</f>
        <v>107.05873788273675</v>
      </c>
      <c r="X23" s="198">
        <f>'Avoided External Use Costs'!X23</f>
        <v>107.05873788273675</v>
      </c>
      <c r="Y23" s="198">
        <f>'Avoided External Use Costs'!Y23</f>
        <v>107.05873788273675</v>
      </c>
      <c r="Z23" s="198">
        <f>'Avoided External Use Costs'!Z23</f>
        <v>107.05873788273675</v>
      </c>
      <c r="AA23" s="198">
        <f>'Avoided External Use Costs'!AA23</f>
        <v>107.05873788273675</v>
      </c>
      <c r="AB23" s="198">
        <f>'Avoided External Use Costs'!AB23</f>
        <v>107.05873788273675</v>
      </c>
      <c r="AC23" s="198">
        <f>'Avoided External Use Costs'!AC23</f>
        <v>107.05873788273675</v>
      </c>
      <c r="AD23" s="198">
        <f>'Avoided External Use Costs'!AD23</f>
        <v>107.05873788273675</v>
      </c>
      <c r="AE23" s="198">
        <f>'Avoided External Use Costs'!AE23</f>
        <v>107.05873788273675</v>
      </c>
      <c r="AF23" s="198">
        <f>'Avoided External Use Costs'!AF23</f>
        <v>107.05873788273675</v>
      </c>
      <c r="AG23" s="198">
        <f>'Avoided External Use Costs'!AG23</f>
        <v>107.05873788273675</v>
      </c>
      <c r="AH23" s="198">
        <f>'Avoided External Use Costs'!AH23</f>
        <v>107.05873788273675</v>
      </c>
      <c r="AI23" s="198">
        <f>'Avoided External Use Costs'!AI23</f>
        <v>107.05873788273675</v>
      </c>
      <c r="AJ23" s="198">
        <f>'Avoided External Use Costs'!AJ23</f>
        <v>107.05873788273675</v>
      </c>
      <c r="AK23" s="198">
        <f>'Avoided External Use Costs'!AK23</f>
        <v>107.05873788273675</v>
      </c>
      <c r="AL23" s="198">
        <f>'Avoided External Use Costs'!AL23</f>
        <v>107.05873788273675</v>
      </c>
      <c r="AM23" s="198">
        <f>'Avoided External Use Costs'!AM23</f>
        <v>107.05873788273675</v>
      </c>
      <c r="AN23" s="198">
        <f>'Avoided External Use Costs'!AN23</f>
        <v>107.05873788273675</v>
      </c>
    </row>
    <row r="24" spans="1:40" s="79" customFormat="1" ht="15">
      <c r="A24" s="81"/>
      <c r="B24" s="189" t="s">
        <v>285</v>
      </c>
      <c r="C24" s="196">
        <f t="shared" si="0"/>
        <v>460.36626534712536</v>
      </c>
      <c r="D24" s="198">
        <f>'Avoided Emissions'!D47</f>
        <v>0</v>
      </c>
      <c r="E24" s="198">
        <f>'Avoided Emissions'!E47</f>
        <v>0</v>
      </c>
      <c r="F24" s="198">
        <f>'Avoided Emissions'!F47</f>
        <v>0</v>
      </c>
      <c r="G24" s="198">
        <f>'Avoided Emissions'!G47</f>
        <v>0</v>
      </c>
      <c r="H24" s="198">
        <f>'Avoided Emissions'!H47</f>
        <v>0</v>
      </c>
      <c r="I24" s="198">
        <f>'Avoided Emissions'!I47</f>
        <v>0</v>
      </c>
      <c r="J24" s="198">
        <f>'Avoided Emissions'!J47</f>
        <v>0</v>
      </c>
      <c r="K24" s="198">
        <f>'Avoided Emissions'!K47</f>
        <v>15.345542178237519</v>
      </c>
      <c r="L24" s="198">
        <f>'Avoided Emissions'!L47</f>
        <v>15.345542178237519</v>
      </c>
      <c r="M24" s="198">
        <f>'Avoided Emissions'!M47</f>
        <v>15.345542178237519</v>
      </c>
      <c r="N24" s="198">
        <f>'Avoided Emissions'!N47</f>
        <v>15.345542178237519</v>
      </c>
      <c r="O24" s="198">
        <f>'Avoided Emissions'!O47</f>
        <v>15.345542178237519</v>
      </c>
      <c r="P24" s="198">
        <f>'Avoided Emissions'!P47</f>
        <v>15.345542178237519</v>
      </c>
      <c r="Q24" s="198">
        <f>'Avoided Emissions'!Q47</f>
        <v>15.345542178237519</v>
      </c>
      <c r="R24" s="198">
        <f>'Avoided Emissions'!R47</f>
        <v>15.345542178237519</v>
      </c>
      <c r="S24" s="198">
        <f>'Avoided Emissions'!S47</f>
        <v>15.345542178237519</v>
      </c>
      <c r="T24" s="198">
        <f>'Avoided Emissions'!T47</f>
        <v>15.345542178237519</v>
      </c>
      <c r="U24" s="198">
        <f>'Avoided Emissions'!U47</f>
        <v>15.345542178237519</v>
      </c>
      <c r="V24" s="198">
        <f>'Avoided Emissions'!V47</f>
        <v>15.345542178237519</v>
      </c>
      <c r="W24" s="198">
        <f>'Avoided Emissions'!W47</f>
        <v>15.345542178237519</v>
      </c>
      <c r="X24" s="198">
        <f>'Avoided Emissions'!X47</f>
        <v>15.345542178237519</v>
      </c>
      <c r="Y24" s="198">
        <f>'Avoided Emissions'!Y47</f>
        <v>15.345542178237519</v>
      </c>
      <c r="Z24" s="198">
        <f>'Avoided Emissions'!Z47</f>
        <v>15.345542178237519</v>
      </c>
      <c r="AA24" s="198">
        <f>'Avoided Emissions'!AA47</f>
        <v>15.345542178237519</v>
      </c>
      <c r="AB24" s="198">
        <f>'Avoided Emissions'!AB47</f>
        <v>15.345542178237519</v>
      </c>
      <c r="AC24" s="198">
        <f>'Avoided Emissions'!AC47</f>
        <v>15.345542178237519</v>
      </c>
      <c r="AD24" s="198">
        <f>'Avoided Emissions'!AD47</f>
        <v>15.345542178237519</v>
      </c>
      <c r="AE24" s="198">
        <f>'Avoided Emissions'!AE47</f>
        <v>15.345542178237519</v>
      </c>
      <c r="AF24" s="198">
        <f>'Avoided Emissions'!AF47</f>
        <v>15.345542178237519</v>
      </c>
      <c r="AG24" s="198">
        <f>'Avoided Emissions'!AG47</f>
        <v>15.345542178237519</v>
      </c>
      <c r="AH24" s="198">
        <f>'Avoided Emissions'!AH47</f>
        <v>15.345542178237519</v>
      </c>
      <c r="AI24" s="198">
        <f>'Avoided Emissions'!AI47</f>
        <v>15.345542178237519</v>
      </c>
      <c r="AJ24" s="198">
        <f>'Avoided Emissions'!AJ47</f>
        <v>15.345542178237519</v>
      </c>
      <c r="AK24" s="198">
        <f>'Avoided Emissions'!AK47</f>
        <v>15.345542178237519</v>
      </c>
      <c r="AL24" s="198">
        <f>'Avoided Emissions'!AL47</f>
        <v>15.345542178237519</v>
      </c>
      <c r="AM24" s="198">
        <f>'Avoided Emissions'!AM47</f>
        <v>15.345542178237519</v>
      </c>
      <c r="AN24" s="198">
        <f>'Avoided Emissions'!AN47</f>
        <v>15.345542178237519</v>
      </c>
    </row>
    <row r="25" spans="1:40" s="74" customFormat="1" ht="15">
      <c r="A25" s="75"/>
      <c r="B25" s="199" t="s">
        <v>286</v>
      </c>
      <c r="C25" s="196">
        <f t="shared" si="0"/>
        <v>7442717.5790385939</v>
      </c>
      <c r="D25" s="200">
        <f t="shared" ref="D25:AN25" si="1">IFERROR(SUM(D18:D24),0)</f>
        <v>0</v>
      </c>
      <c r="E25" s="200">
        <f t="shared" si="1"/>
        <v>0</v>
      </c>
      <c r="F25" s="200">
        <f t="shared" si="1"/>
        <v>0</v>
      </c>
      <c r="G25" s="200">
        <f t="shared" si="1"/>
        <v>0</v>
      </c>
      <c r="H25" s="200">
        <f t="shared" si="1"/>
        <v>0</v>
      </c>
      <c r="I25" s="200">
        <f t="shared" si="1"/>
        <v>0</v>
      </c>
      <c r="J25" s="200">
        <f t="shared" si="1"/>
        <v>0</v>
      </c>
      <c r="K25" s="200">
        <f t="shared" si="1"/>
        <v>71905.151117540052</v>
      </c>
      <c r="L25" s="200">
        <f t="shared" si="1"/>
        <v>71905.151117540052</v>
      </c>
      <c r="M25" s="200">
        <f t="shared" si="1"/>
        <v>71905.151117540052</v>
      </c>
      <c r="N25" s="200">
        <f t="shared" si="1"/>
        <v>71905.151117540052</v>
      </c>
      <c r="O25" s="200">
        <f t="shared" si="1"/>
        <v>71905.151117540052</v>
      </c>
      <c r="P25" s="200">
        <f t="shared" si="1"/>
        <v>71905.151117540052</v>
      </c>
      <c r="Q25" s="200">
        <f t="shared" si="1"/>
        <v>71905.151117540052</v>
      </c>
      <c r="R25" s="200">
        <f t="shared" si="1"/>
        <v>71905.151117540052</v>
      </c>
      <c r="S25" s="200">
        <f t="shared" si="1"/>
        <v>71905.151117540052</v>
      </c>
      <c r="T25" s="200">
        <f t="shared" si="1"/>
        <v>71905.151117540052</v>
      </c>
      <c r="U25" s="200">
        <f t="shared" si="1"/>
        <v>71905.151117540052</v>
      </c>
      <c r="V25" s="200">
        <f t="shared" si="1"/>
        <v>71905.151117540052</v>
      </c>
      <c r="W25" s="200">
        <f t="shared" si="1"/>
        <v>71905.151117540052</v>
      </c>
      <c r="X25" s="200">
        <f t="shared" si="1"/>
        <v>71905.151117540052</v>
      </c>
      <c r="Y25" s="200">
        <f t="shared" si="1"/>
        <v>71905.151117540052</v>
      </c>
      <c r="Z25" s="200">
        <f t="shared" si="1"/>
        <v>71905.151117540052</v>
      </c>
      <c r="AA25" s="200">
        <f t="shared" si="1"/>
        <v>71905.151117540052</v>
      </c>
      <c r="AB25" s="200">
        <f t="shared" si="1"/>
        <v>71905.151117540052</v>
      </c>
      <c r="AC25" s="200">
        <f t="shared" si="1"/>
        <v>71905.151117540052</v>
      </c>
      <c r="AD25" s="200">
        <f t="shared" si="1"/>
        <v>71905.151117540052</v>
      </c>
      <c r="AE25" s="200">
        <f t="shared" si="1"/>
        <v>71905.151117540052</v>
      </c>
      <c r="AF25" s="200">
        <f t="shared" si="1"/>
        <v>71905.151117540052</v>
      </c>
      <c r="AG25" s="200">
        <f t="shared" si="1"/>
        <v>71905.151117540052</v>
      </c>
      <c r="AH25" s="200">
        <f t="shared" si="1"/>
        <v>71905.151117540052</v>
      </c>
      <c r="AI25" s="200">
        <f t="shared" si="1"/>
        <v>71905.151117540052</v>
      </c>
      <c r="AJ25" s="200">
        <f t="shared" si="1"/>
        <v>71905.151117540052</v>
      </c>
      <c r="AK25" s="200">
        <f t="shared" si="1"/>
        <v>71905.151117540052</v>
      </c>
      <c r="AL25" s="200">
        <f t="shared" si="1"/>
        <v>71905.151117540052</v>
      </c>
      <c r="AM25" s="200">
        <f t="shared" si="1"/>
        <v>71905.151117540052</v>
      </c>
      <c r="AN25" s="200">
        <f t="shared" si="1"/>
        <v>5357468.1966299331</v>
      </c>
    </row>
    <row r="26" spans="1:40" s="74" customFormat="1" ht="15">
      <c r="A26" s="75"/>
      <c r="B26" s="189" t="s">
        <v>287</v>
      </c>
      <c r="C26" s="197">
        <f t="shared" si="0"/>
        <v>11668301.372611474</v>
      </c>
      <c r="D26" s="197">
        <f>Cost!D29</f>
        <v>0</v>
      </c>
      <c r="E26" s="197">
        <f>Cost!E29</f>
        <v>0</v>
      </c>
      <c r="F26" s="197">
        <f>Cost!F29</f>
        <v>0</v>
      </c>
      <c r="G26" s="197">
        <f>Cost!G29</f>
        <v>1020954.9137158686</v>
      </c>
      <c r="H26" s="197">
        <f>Cost!H29</f>
        <v>1306586.8404886145</v>
      </c>
      <c r="I26" s="197">
        <f>Cost!I29</f>
        <v>5450407.224270042</v>
      </c>
      <c r="J26" s="197">
        <f>Cost!J29</f>
        <v>3890352.3941369476</v>
      </c>
      <c r="K26" s="207">
        <v>0</v>
      </c>
      <c r="L26" s="207">
        <v>0</v>
      </c>
      <c r="M26" s="207">
        <v>0</v>
      </c>
      <c r="N26" s="207">
        <v>0</v>
      </c>
      <c r="O26" s="206">
        <v>0</v>
      </c>
      <c r="P26" s="206">
        <v>0</v>
      </c>
      <c r="Q26" s="206">
        <v>0</v>
      </c>
      <c r="R26" s="206">
        <v>0</v>
      </c>
      <c r="S26" s="206">
        <v>0</v>
      </c>
      <c r="T26" s="206">
        <v>0</v>
      </c>
      <c r="U26" s="206">
        <v>0</v>
      </c>
      <c r="V26" s="206">
        <v>0</v>
      </c>
      <c r="W26" s="206">
        <v>0</v>
      </c>
      <c r="X26" s="206">
        <v>0</v>
      </c>
      <c r="Y26" s="206">
        <v>0</v>
      </c>
      <c r="Z26" s="206">
        <v>0</v>
      </c>
      <c r="AA26" s="206">
        <v>0</v>
      </c>
      <c r="AB26" s="206">
        <v>0</v>
      </c>
      <c r="AC26" s="206">
        <v>0</v>
      </c>
      <c r="AD26" s="206">
        <v>0</v>
      </c>
      <c r="AE26" s="206">
        <v>0</v>
      </c>
      <c r="AF26" s="206">
        <v>0</v>
      </c>
      <c r="AG26" s="206">
        <v>0</v>
      </c>
      <c r="AH26" s="206">
        <v>0</v>
      </c>
      <c r="AI26" s="206">
        <v>0</v>
      </c>
      <c r="AJ26" s="206">
        <v>0</v>
      </c>
      <c r="AK26" s="206">
        <v>0</v>
      </c>
      <c r="AL26" s="206">
        <v>0</v>
      </c>
      <c r="AM26" s="206">
        <v>0</v>
      </c>
      <c r="AN26" s="206">
        <v>0</v>
      </c>
    </row>
    <row r="27" spans="1:40" s="74" customFormat="1" ht="15">
      <c r="A27" s="75"/>
      <c r="B27" s="202" t="s">
        <v>288</v>
      </c>
      <c r="C27" s="203">
        <f t="shared" si="0"/>
        <v>-4225583.7935728552</v>
      </c>
      <c r="D27" s="203">
        <f t="shared" ref="D27:AN27" si="2">D25-D26</f>
        <v>0</v>
      </c>
      <c r="E27" s="203">
        <f t="shared" si="2"/>
        <v>0</v>
      </c>
      <c r="F27" s="203">
        <f t="shared" si="2"/>
        <v>0</v>
      </c>
      <c r="G27" s="203">
        <f t="shared" si="2"/>
        <v>-1020954.9137158686</v>
      </c>
      <c r="H27" s="203">
        <f t="shared" si="2"/>
        <v>-1306586.8404886145</v>
      </c>
      <c r="I27" s="203">
        <f t="shared" si="2"/>
        <v>-5450407.224270042</v>
      </c>
      <c r="J27" s="203">
        <f t="shared" si="2"/>
        <v>-3890352.3941369476</v>
      </c>
      <c r="K27" s="203">
        <f t="shared" si="2"/>
        <v>71905.151117540052</v>
      </c>
      <c r="L27" s="203">
        <f t="shared" si="2"/>
        <v>71905.151117540052</v>
      </c>
      <c r="M27" s="203">
        <f t="shared" si="2"/>
        <v>71905.151117540052</v>
      </c>
      <c r="N27" s="203">
        <f t="shared" si="2"/>
        <v>71905.151117540052</v>
      </c>
      <c r="O27" s="203">
        <f t="shared" si="2"/>
        <v>71905.151117540052</v>
      </c>
      <c r="P27" s="203">
        <f t="shared" si="2"/>
        <v>71905.151117540052</v>
      </c>
      <c r="Q27" s="203">
        <f t="shared" si="2"/>
        <v>71905.151117540052</v>
      </c>
      <c r="R27" s="203">
        <f t="shared" si="2"/>
        <v>71905.151117540052</v>
      </c>
      <c r="S27" s="203">
        <f t="shared" si="2"/>
        <v>71905.151117540052</v>
      </c>
      <c r="T27" s="203">
        <f t="shared" si="2"/>
        <v>71905.151117540052</v>
      </c>
      <c r="U27" s="203">
        <f t="shared" si="2"/>
        <v>71905.151117540052</v>
      </c>
      <c r="V27" s="203">
        <f t="shared" si="2"/>
        <v>71905.151117540052</v>
      </c>
      <c r="W27" s="203">
        <f t="shared" si="2"/>
        <v>71905.151117540052</v>
      </c>
      <c r="X27" s="203">
        <f t="shared" si="2"/>
        <v>71905.151117540052</v>
      </c>
      <c r="Y27" s="203">
        <f t="shared" si="2"/>
        <v>71905.151117540052</v>
      </c>
      <c r="Z27" s="203">
        <f t="shared" si="2"/>
        <v>71905.151117540052</v>
      </c>
      <c r="AA27" s="203">
        <f t="shared" si="2"/>
        <v>71905.151117540052</v>
      </c>
      <c r="AB27" s="203">
        <f t="shared" si="2"/>
        <v>71905.151117540052</v>
      </c>
      <c r="AC27" s="203">
        <f t="shared" si="2"/>
        <v>71905.151117540052</v>
      </c>
      <c r="AD27" s="203">
        <f t="shared" si="2"/>
        <v>71905.151117540052</v>
      </c>
      <c r="AE27" s="203">
        <f t="shared" si="2"/>
        <v>71905.151117540052</v>
      </c>
      <c r="AF27" s="203">
        <f t="shared" si="2"/>
        <v>71905.151117540052</v>
      </c>
      <c r="AG27" s="203">
        <f t="shared" si="2"/>
        <v>71905.151117540052</v>
      </c>
      <c r="AH27" s="203">
        <f t="shared" si="2"/>
        <v>71905.151117540052</v>
      </c>
      <c r="AI27" s="203">
        <f t="shared" si="2"/>
        <v>71905.151117540052</v>
      </c>
      <c r="AJ27" s="203">
        <f t="shared" si="2"/>
        <v>71905.151117540052</v>
      </c>
      <c r="AK27" s="203">
        <f t="shared" si="2"/>
        <v>71905.151117540052</v>
      </c>
      <c r="AL27" s="203">
        <f t="shared" si="2"/>
        <v>71905.151117540052</v>
      </c>
      <c r="AM27" s="203">
        <f t="shared" si="2"/>
        <v>71905.151117540052</v>
      </c>
      <c r="AN27" s="203">
        <f t="shared" si="2"/>
        <v>5357468.1966299331</v>
      </c>
    </row>
    <row r="28" spans="1:40" s="74" customFormat="1" ht="15">
      <c r="A28" s="75"/>
      <c r="B28" s="73"/>
      <c r="C28" s="75"/>
      <c r="D28" s="72"/>
      <c r="E28" s="72"/>
      <c r="F28" s="72"/>
      <c r="G28" s="72"/>
      <c r="H28" s="72"/>
      <c r="I28" s="72"/>
    </row>
    <row r="29" spans="1:40" s="74" customFormat="1" ht="15">
      <c r="A29" s="75"/>
      <c r="B29" s="193" t="s">
        <v>289</v>
      </c>
      <c r="C29" s="253" t="s">
        <v>242</v>
      </c>
      <c r="D29" s="194" t="s">
        <v>243</v>
      </c>
      <c r="E29" s="194" t="s">
        <v>244</v>
      </c>
      <c r="F29" s="194" t="s">
        <v>245</v>
      </c>
      <c r="G29" s="194" t="s">
        <v>246</v>
      </c>
      <c r="H29" s="194" t="s">
        <v>247</v>
      </c>
      <c r="I29" s="194" t="s">
        <v>248</v>
      </c>
      <c r="J29" s="194" t="s">
        <v>249</v>
      </c>
      <c r="K29" s="194" t="s">
        <v>250</v>
      </c>
      <c r="L29" s="194" t="s">
        <v>251</v>
      </c>
      <c r="M29" s="194" t="s">
        <v>252</v>
      </c>
      <c r="N29" s="194" t="s">
        <v>253</v>
      </c>
      <c r="O29" s="194" t="s">
        <v>254</v>
      </c>
      <c r="P29" s="194" t="s">
        <v>255</v>
      </c>
      <c r="Q29" s="194" t="s">
        <v>256</v>
      </c>
      <c r="R29" s="194" t="s">
        <v>257</v>
      </c>
      <c r="S29" s="194" t="s">
        <v>258</v>
      </c>
      <c r="T29" s="194" t="s">
        <v>259</v>
      </c>
      <c r="U29" s="194" t="s">
        <v>260</v>
      </c>
      <c r="V29" s="194" t="s">
        <v>261</v>
      </c>
      <c r="W29" s="194" t="s">
        <v>262</v>
      </c>
      <c r="X29" s="194" t="s">
        <v>263</v>
      </c>
      <c r="Y29" s="194" t="s">
        <v>264</v>
      </c>
      <c r="Z29" s="194" t="s">
        <v>265</v>
      </c>
      <c r="AA29" s="194" t="s">
        <v>266</v>
      </c>
      <c r="AB29" s="194" t="s">
        <v>267</v>
      </c>
      <c r="AC29" s="194" t="s">
        <v>268</v>
      </c>
      <c r="AD29" s="194" t="s">
        <v>269</v>
      </c>
      <c r="AE29" s="194" t="s">
        <v>270</v>
      </c>
      <c r="AF29" s="194" t="s">
        <v>271</v>
      </c>
      <c r="AG29" s="194" t="s">
        <v>272</v>
      </c>
      <c r="AH29" s="194" t="s">
        <v>273</v>
      </c>
      <c r="AI29" s="194" t="s">
        <v>274</v>
      </c>
      <c r="AJ29" s="194" t="s">
        <v>275</v>
      </c>
      <c r="AK29" s="194" t="s">
        <v>276</v>
      </c>
      <c r="AL29" s="194" t="s">
        <v>277</v>
      </c>
      <c r="AM29" s="194" t="s">
        <v>278</v>
      </c>
      <c r="AN29" s="194" t="s">
        <v>279</v>
      </c>
    </row>
    <row r="30" spans="1:40" s="74" customFormat="1" ht="15">
      <c r="A30" s="75"/>
      <c r="B30" s="195" t="s">
        <v>2</v>
      </c>
      <c r="C30" s="253"/>
      <c r="D30" s="193">
        <v>2024</v>
      </c>
      <c r="E30" s="193">
        <v>2025</v>
      </c>
      <c r="F30" s="193">
        <v>2026</v>
      </c>
      <c r="G30" s="193">
        <v>2027</v>
      </c>
      <c r="H30" s="193">
        <v>2028</v>
      </c>
      <c r="I30" s="193">
        <v>2029</v>
      </c>
      <c r="J30" s="193">
        <v>2030</v>
      </c>
      <c r="K30" s="193">
        <v>2031</v>
      </c>
      <c r="L30" s="193">
        <v>2032</v>
      </c>
      <c r="M30" s="193">
        <v>2033</v>
      </c>
      <c r="N30" s="193">
        <v>2034</v>
      </c>
      <c r="O30" s="193">
        <v>2035</v>
      </c>
      <c r="P30" s="193">
        <v>2036</v>
      </c>
      <c r="Q30" s="193">
        <v>2037</v>
      </c>
      <c r="R30" s="193">
        <v>2038</v>
      </c>
      <c r="S30" s="193">
        <v>2039</v>
      </c>
      <c r="T30" s="193">
        <v>2040</v>
      </c>
      <c r="U30" s="193">
        <v>2041</v>
      </c>
      <c r="V30" s="193">
        <v>2042</v>
      </c>
      <c r="W30" s="193">
        <v>2043</v>
      </c>
      <c r="X30" s="193">
        <v>2044</v>
      </c>
      <c r="Y30" s="193">
        <v>2045</v>
      </c>
      <c r="Z30" s="193">
        <v>2046</v>
      </c>
      <c r="AA30" s="193">
        <v>2047</v>
      </c>
      <c r="AB30" s="193">
        <v>2048</v>
      </c>
      <c r="AC30" s="193">
        <v>2049</v>
      </c>
      <c r="AD30" s="193">
        <v>2050</v>
      </c>
      <c r="AE30" s="193">
        <v>2051</v>
      </c>
      <c r="AF30" s="193">
        <v>2052</v>
      </c>
      <c r="AG30" s="193">
        <v>2053</v>
      </c>
      <c r="AH30" s="193">
        <v>2054</v>
      </c>
      <c r="AI30" s="193">
        <v>2055</v>
      </c>
      <c r="AJ30" s="193">
        <v>2056</v>
      </c>
      <c r="AK30" s="193">
        <v>2057</v>
      </c>
      <c r="AL30" s="193">
        <v>2058</v>
      </c>
      <c r="AM30" s="193">
        <v>2059</v>
      </c>
      <c r="AN30" s="193">
        <v>2060</v>
      </c>
    </row>
    <row r="31" spans="1:40" s="74" customFormat="1" ht="15">
      <c r="A31" s="75"/>
      <c r="B31" s="189" t="str">
        <f t="shared" ref="B31:B37" si="3">B18</f>
        <v>Residual Value</v>
      </c>
      <c r="C31" s="196">
        <f t="shared" ref="C31:C40" si="4">IFERROR(SUM(D31:AN31),0)</f>
        <v>462674.17659162584</v>
      </c>
      <c r="D31" s="204">
        <f t="shared" ref="D31:AN31" si="5">D18/(1+$D$14)^(D$17-$D$13)</f>
        <v>0</v>
      </c>
      <c r="E31" s="204">
        <f t="shared" si="5"/>
        <v>0</v>
      </c>
      <c r="F31" s="204">
        <f t="shared" si="5"/>
        <v>0</v>
      </c>
      <c r="G31" s="204">
        <f t="shared" si="5"/>
        <v>0</v>
      </c>
      <c r="H31" s="204">
        <f t="shared" si="5"/>
        <v>0</v>
      </c>
      <c r="I31" s="204">
        <f t="shared" si="5"/>
        <v>0</v>
      </c>
      <c r="J31" s="204">
        <f t="shared" si="5"/>
        <v>0</v>
      </c>
      <c r="K31" s="204">
        <f t="shared" si="5"/>
        <v>0</v>
      </c>
      <c r="L31" s="204">
        <f t="shared" si="5"/>
        <v>0</v>
      </c>
      <c r="M31" s="204">
        <f t="shared" si="5"/>
        <v>0</v>
      </c>
      <c r="N31" s="204">
        <f t="shared" si="5"/>
        <v>0</v>
      </c>
      <c r="O31" s="204">
        <f t="shared" si="5"/>
        <v>0</v>
      </c>
      <c r="P31" s="204">
        <f t="shared" si="5"/>
        <v>0</v>
      </c>
      <c r="Q31" s="204">
        <f t="shared" si="5"/>
        <v>0</v>
      </c>
      <c r="R31" s="204">
        <f t="shared" si="5"/>
        <v>0</v>
      </c>
      <c r="S31" s="204">
        <f t="shared" si="5"/>
        <v>0</v>
      </c>
      <c r="T31" s="204">
        <f t="shared" si="5"/>
        <v>0</v>
      </c>
      <c r="U31" s="204">
        <f t="shared" si="5"/>
        <v>0</v>
      </c>
      <c r="V31" s="204">
        <f t="shared" si="5"/>
        <v>0</v>
      </c>
      <c r="W31" s="204">
        <f t="shared" si="5"/>
        <v>0</v>
      </c>
      <c r="X31" s="204">
        <f t="shared" si="5"/>
        <v>0</v>
      </c>
      <c r="Y31" s="204">
        <f t="shared" si="5"/>
        <v>0</v>
      </c>
      <c r="Z31" s="204">
        <f t="shared" si="5"/>
        <v>0</v>
      </c>
      <c r="AA31" s="204">
        <f t="shared" si="5"/>
        <v>0</v>
      </c>
      <c r="AB31" s="204">
        <f t="shared" si="5"/>
        <v>0</v>
      </c>
      <c r="AC31" s="204">
        <f t="shared" si="5"/>
        <v>0</v>
      </c>
      <c r="AD31" s="204">
        <f t="shared" si="5"/>
        <v>0</v>
      </c>
      <c r="AE31" s="204">
        <f t="shared" si="5"/>
        <v>0</v>
      </c>
      <c r="AF31" s="204">
        <f t="shared" si="5"/>
        <v>0</v>
      </c>
      <c r="AG31" s="204">
        <f t="shared" si="5"/>
        <v>0</v>
      </c>
      <c r="AH31" s="204">
        <f t="shared" si="5"/>
        <v>0</v>
      </c>
      <c r="AI31" s="204">
        <f t="shared" si="5"/>
        <v>0</v>
      </c>
      <c r="AJ31" s="204">
        <f t="shared" si="5"/>
        <v>0</v>
      </c>
      <c r="AK31" s="204">
        <f t="shared" si="5"/>
        <v>0</v>
      </c>
      <c r="AL31" s="204">
        <f t="shared" si="5"/>
        <v>0</v>
      </c>
      <c r="AM31" s="204">
        <f t="shared" si="5"/>
        <v>0</v>
      </c>
      <c r="AN31" s="204">
        <f t="shared" si="5"/>
        <v>462674.17659162584</v>
      </c>
    </row>
    <row r="32" spans="1:40" s="74" customFormat="1" ht="15">
      <c r="A32" s="75"/>
      <c r="B32" s="189" t="str">
        <f t="shared" si="3"/>
        <v>State of Good Repair</v>
      </c>
      <c r="C32" s="196">
        <f t="shared" si="4"/>
        <v>578806.76683535869</v>
      </c>
      <c r="D32" s="204">
        <f t="shared" ref="D32:AN32" si="6">D19/(1+$D$14)^(D$17-$D$13)</f>
        <v>0</v>
      </c>
      <c r="E32" s="204">
        <f t="shared" si="6"/>
        <v>0</v>
      </c>
      <c r="F32" s="204">
        <f t="shared" si="6"/>
        <v>0</v>
      </c>
      <c r="G32" s="204">
        <f t="shared" si="6"/>
        <v>0</v>
      </c>
      <c r="H32" s="204">
        <f t="shared" si="6"/>
        <v>0</v>
      </c>
      <c r="I32" s="204">
        <f t="shared" si="6"/>
        <v>0</v>
      </c>
      <c r="J32" s="204">
        <f t="shared" si="6"/>
        <v>0</v>
      </c>
      <c r="K32" s="204">
        <f t="shared" si="6"/>
        <v>43592.481931921378</v>
      </c>
      <c r="L32" s="204">
        <f t="shared" si="6"/>
        <v>40740.63731955269</v>
      </c>
      <c r="M32" s="204">
        <f t="shared" si="6"/>
        <v>38075.36198089036</v>
      </c>
      <c r="N32" s="204">
        <f t="shared" si="6"/>
        <v>35584.450449430245</v>
      </c>
      <c r="O32" s="204">
        <f t="shared" si="6"/>
        <v>33256.495747131063</v>
      </c>
      <c r="P32" s="204">
        <f t="shared" si="6"/>
        <v>31080.837146851471</v>
      </c>
      <c r="Q32" s="204">
        <f t="shared" si="6"/>
        <v>29047.511352197635</v>
      </c>
      <c r="R32" s="204">
        <f t="shared" si="6"/>
        <v>27147.206871212744</v>
      </c>
      <c r="S32" s="204">
        <f t="shared" si="6"/>
        <v>25371.221374965178</v>
      </c>
      <c r="T32" s="204">
        <f t="shared" si="6"/>
        <v>23711.421845761852</v>
      </c>
      <c r="U32" s="204">
        <f t="shared" si="6"/>
        <v>22160.207332487709</v>
      </c>
      <c r="V32" s="204">
        <f t="shared" si="6"/>
        <v>20710.474142511877</v>
      </c>
      <c r="W32" s="204">
        <f t="shared" si="6"/>
        <v>19355.583310758764</v>
      </c>
      <c r="X32" s="204">
        <f t="shared" si="6"/>
        <v>18089.330196970808</v>
      </c>
      <c r="Y32" s="204">
        <f t="shared" si="6"/>
        <v>16905.916071935335</v>
      </c>
      <c r="Z32" s="204">
        <f t="shared" si="6"/>
        <v>15799.921562556388</v>
      </c>
      <c r="AA32" s="204">
        <f t="shared" si="6"/>
        <v>14766.281834164847</v>
      </c>
      <c r="AB32" s="204">
        <f t="shared" si="6"/>
        <v>13800.263396415745</v>
      </c>
      <c r="AC32" s="204">
        <f t="shared" si="6"/>
        <v>12897.44242655677</v>
      </c>
      <c r="AD32" s="204">
        <f t="shared" si="6"/>
        <v>12053.684510800722</v>
      </c>
      <c r="AE32" s="204">
        <f t="shared" si="6"/>
        <v>11265.12571102871</v>
      </c>
      <c r="AF32" s="204">
        <f t="shared" si="6"/>
        <v>10528.15487012029</v>
      </c>
      <c r="AG32" s="204">
        <f t="shared" si="6"/>
        <v>9839.397074878776</v>
      </c>
      <c r="AH32" s="204">
        <f t="shared" si="6"/>
        <v>9195.6982008212872</v>
      </c>
      <c r="AI32" s="204">
        <f t="shared" si="6"/>
        <v>8594.1104680572753</v>
      </c>
      <c r="AJ32" s="204">
        <f t="shared" si="6"/>
        <v>8031.8789421096044</v>
      </c>
      <c r="AK32" s="204">
        <f t="shared" si="6"/>
        <v>7506.4289178594427</v>
      </c>
      <c r="AL32" s="204">
        <f t="shared" si="6"/>
        <v>7015.3541288406013</v>
      </c>
      <c r="AM32" s="204">
        <f t="shared" si="6"/>
        <v>6556.405727888412</v>
      </c>
      <c r="AN32" s="204">
        <f t="shared" si="6"/>
        <v>6127.4819886807591</v>
      </c>
    </row>
    <row r="33" spans="1:40" s="74" customFormat="1" ht="15">
      <c r="A33" s="75"/>
      <c r="B33" s="189" t="str">
        <f t="shared" si="3"/>
        <v>Vehicle Operating Benefit</v>
      </c>
      <c r="C33" s="196">
        <f t="shared" si="4"/>
        <v>3763.098881884443</v>
      </c>
      <c r="D33" s="204">
        <f t="shared" ref="D33:AN33" si="7">D20/(1+$D$14)^(D$17-$D$13)</f>
        <v>0</v>
      </c>
      <c r="E33" s="204">
        <f t="shared" si="7"/>
        <v>0</v>
      </c>
      <c r="F33" s="204">
        <f t="shared" si="7"/>
        <v>0</v>
      </c>
      <c r="G33" s="204">
        <f t="shared" si="7"/>
        <v>0</v>
      </c>
      <c r="H33" s="204">
        <f t="shared" si="7"/>
        <v>0</v>
      </c>
      <c r="I33" s="204">
        <f t="shared" si="7"/>
        <v>0</v>
      </c>
      <c r="J33" s="204">
        <f t="shared" si="7"/>
        <v>0</v>
      </c>
      <c r="K33" s="204">
        <f t="shared" si="7"/>
        <v>283.41551864275806</v>
      </c>
      <c r="L33" s="204">
        <f t="shared" si="7"/>
        <v>264.87431648855897</v>
      </c>
      <c r="M33" s="204">
        <f t="shared" si="7"/>
        <v>247.54609017622329</v>
      </c>
      <c r="N33" s="204">
        <f t="shared" si="7"/>
        <v>231.35148614600308</v>
      </c>
      <c r="O33" s="204">
        <f t="shared" si="7"/>
        <v>216.21634219252621</v>
      </c>
      <c r="P33" s="204">
        <f t="shared" si="7"/>
        <v>202.0713478434825</v>
      </c>
      <c r="Q33" s="204">
        <f t="shared" si="7"/>
        <v>188.85172695652568</v>
      </c>
      <c r="R33" s="204">
        <f t="shared" si="7"/>
        <v>176.49694108086513</v>
      </c>
      <c r="S33" s="204">
        <f t="shared" si="7"/>
        <v>164.95041222510758</v>
      </c>
      <c r="T33" s="204">
        <f t="shared" si="7"/>
        <v>154.1592637617828</v>
      </c>
      <c r="U33" s="204">
        <f t="shared" si="7"/>
        <v>144.07407828204001</v>
      </c>
      <c r="V33" s="204">
        <f t="shared" si="7"/>
        <v>134.64867129162616</v>
      </c>
      <c r="W33" s="204">
        <f t="shared" si="7"/>
        <v>125.83987971180015</v>
      </c>
      <c r="X33" s="204">
        <f t="shared" si="7"/>
        <v>117.60736421663566</v>
      </c>
      <c r="Y33" s="204">
        <f t="shared" si="7"/>
        <v>109.91342450152865</v>
      </c>
      <c r="Z33" s="204">
        <f t="shared" si="7"/>
        <v>102.72282663694266</v>
      </c>
      <c r="AA33" s="204">
        <f t="shared" si="7"/>
        <v>96.002641716768835</v>
      </c>
      <c r="AB33" s="204">
        <f t="shared" si="7"/>
        <v>89.722095062400783</v>
      </c>
      <c r="AC33" s="204">
        <f t="shared" si="7"/>
        <v>83.852425291963343</v>
      </c>
      <c r="AD33" s="204">
        <f t="shared" si="7"/>
        <v>78.366752609311547</v>
      </c>
      <c r="AE33" s="204">
        <f t="shared" si="7"/>
        <v>73.239955709636945</v>
      </c>
      <c r="AF33" s="204">
        <f t="shared" si="7"/>
        <v>68.448556737978464</v>
      </c>
      <c r="AG33" s="204">
        <f t="shared" si="7"/>
        <v>63.970613773811642</v>
      </c>
      <c r="AH33" s="204">
        <f t="shared" si="7"/>
        <v>59.785620349356677</v>
      </c>
      <c r="AI33" s="204">
        <f t="shared" si="7"/>
        <v>55.874411541454833</v>
      </c>
      <c r="AJ33" s="204">
        <f t="shared" si="7"/>
        <v>52.219076206967138</v>
      </c>
      <c r="AK33" s="204">
        <f t="shared" si="7"/>
        <v>48.802874959782372</v>
      </c>
      <c r="AL33" s="204">
        <f t="shared" si="7"/>
        <v>45.610163513815301</v>
      </c>
      <c r="AM33" s="204">
        <f t="shared" si="7"/>
        <v>42.626321040948881</v>
      </c>
      <c r="AN33" s="204">
        <f t="shared" si="7"/>
        <v>39.837683215840073</v>
      </c>
    </row>
    <row r="34" spans="1:40" s="74" customFormat="1" ht="15">
      <c r="A34" s="75"/>
      <c r="B34" s="189" t="str">
        <f t="shared" si="3"/>
        <v>Travel Time Benefit</v>
      </c>
      <c r="C34" s="196">
        <f t="shared" si="4"/>
        <v>8472.5830704681084</v>
      </c>
      <c r="D34" s="204">
        <f t="shared" ref="D34:AN34" si="8">D21/(1+$D$14)^(D$17-$D$13)</f>
        <v>0</v>
      </c>
      <c r="E34" s="204">
        <f t="shared" si="8"/>
        <v>0</v>
      </c>
      <c r="F34" s="204">
        <f t="shared" si="8"/>
        <v>0</v>
      </c>
      <c r="G34" s="204">
        <f t="shared" si="8"/>
        <v>0</v>
      </c>
      <c r="H34" s="204">
        <f t="shared" si="8"/>
        <v>0</v>
      </c>
      <c r="I34" s="204">
        <f t="shared" si="8"/>
        <v>0</v>
      </c>
      <c r="J34" s="204">
        <f t="shared" si="8"/>
        <v>0</v>
      </c>
      <c r="K34" s="204">
        <f t="shared" si="8"/>
        <v>638.10747485808633</v>
      </c>
      <c r="L34" s="204">
        <f t="shared" si="8"/>
        <v>596.36212603559477</v>
      </c>
      <c r="M34" s="204">
        <f t="shared" si="8"/>
        <v>557.34778134167732</v>
      </c>
      <c r="N34" s="204">
        <f t="shared" si="8"/>
        <v>520.88577695483866</v>
      </c>
      <c r="O34" s="204">
        <f t="shared" si="8"/>
        <v>486.80913734097061</v>
      </c>
      <c r="P34" s="204">
        <f t="shared" si="8"/>
        <v>454.96181059903802</v>
      </c>
      <c r="Q34" s="204">
        <f t="shared" si="8"/>
        <v>425.1979538308766</v>
      </c>
      <c r="R34" s="204">
        <f t="shared" si="8"/>
        <v>397.38126526250153</v>
      </c>
      <c r="S34" s="204">
        <f t="shared" si="8"/>
        <v>371.3843600584126</v>
      </c>
      <c r="T34" s="204">
        <f t="shared" si="8"/>
        <v>347.08818697047911</v>
      </c>
      <c r="U34" s="204">
        <f t="shared" si="8"/>
        <v>324.38148314998051</v>
      </c>
      <c r="V34" s="204">
        <f t="shared" si="8"/>
        <v>303.16026462614997</v>
      </c>
      <c r="W34" s="204">
        <f t="shared" si="8"/>
        <v>283.32735011789714</v>
      </c>
      <c r="X34" s="204">
        <f t="shared" si="8"/>
        <v>264.79191599803477</v>
      </c>
      <c r="Y34" s="204">
        <f t="shared" si="8"/>
        <v>247.46908037199509</v>
      </c>
      <c r="Z34" s="204">
        <f t="shared" si="8"/>
        <v>231.27951436635055</v>
      </c>
      <c r="AA34" s="204">
        <f t="shared" si="8"/>
        <v>216.14907884705659</v>
      </c>
      <c r="AB34" s="204">
        <f t="shared" si="8"/>
        <v>202.00848490379119</v>
      </c>
      <c r="AC34" s="204">
        <f t="shared" si="8"/>
        <v>188.79297654559923</v>
      </c>
      <c r="AD34" s="204">
        <f t="shared" si="8"/>
        <v>176.44203415476565</v>
      </c>
      <c r="AE34" s="204">
        <f t="shared" si="8"/>
        <v>164.89909734090244</v>
      </c>
      <c r="AF34" s="204">
        <f t="shared" si="8"/>
        <v>154.11130592607708</v>
      </c>
      <c r="AG34" s="204">
        <f t="shared" si="8"/>
        <v>144.02925787483838</v>
      </c>
      <c r="AH34" s="204">
        <f t="shared" si="8"/>
        <v>134.60678306059663</v>
      </c>
      <c r="AI34" s="204">
        <f t="shared" si="8"/>
        <v>125.80073183233327</v>
      </c>
      <c r="AJ34" s="204">
        <f t="shared" si="8"/>
        <v>117.5707774133956</v>
      </c>
      <c r="AK34" s="204">
        <f t="shared" si="8"/>
        <v>109.87923122747252</v>
      </c>
      <c r="AL34" s="204">
        <f t="shared" si="8"/>
        <v>102.69087030604909</v>
      </c>
      <c r="AM34" s="204">
        <f t="shared" si="8"/>
        <v>95.97277598696175</v>
      </c>
      <c r="AN34" s="204">
        <f t="shared" si="8"/>
        <v>89.694183165384814</v>
      </c>
    </row>
    <row r="35" spans="1:40" s="74" customFormat="1" ht="15">
      <c r="A35" s="75"/>
      <c r="B35" s="189" t="str">
        <f t="shared" si="3"/>
        <v>Safety Benefit</v>
      </c>
      <c r="C35" s="196">
        <f t="shared" si="4"/>
        <v>2505.2599488935298</v>
      </c>
      <c r="D35" s="204">
        <f t="shared" ref="D35:AN35" si="9">D22/(1+$D$14)^(D$17-$D$13)</f>
        <v>0</v>
      </c>
      <c r="E35" s="204">
        <f t="shared" si="9"/>
        <v>0</v>
      </c>
      <c r="F35" s="204">
        <f t="shared" si="9"/>
        <v>0</v>
      </c>
      <c r="G35" s="204">
        <f t="shared" si="9"/>
        <v>0</v>
      </c>
      <c r="H35" s="204">
        <f t="shared" si="9"/>
        <v>0</v>
      </c>
      <c r="I35" s="204">
        <f t="shared" si="9"/>
        <v>0</v>
      </c>
      <c r="J35" s="204">
        <f t="shared" si="9"/>
        <v>0</v>
      </c>
      <c r="K35" s="204">
        <f t="shared" si="9"/>
        <v>188.68213938482228</v>
      </c>
      <c r="L35" s="204">
        <f t="shared" si="9"/>
        <v>176.3384480231984</v>
      </c>
      <c r="M35" s="204">
        <f t="shared" si="9"/>
        <v>164.80228787214801</v>
      </c>
      <c r="N35" s="204">
        <f t="shared" si="9"/>
        <v>154.02082978705423</v>
      </c>
      <c r="O35" s="204">
        <f t="shared" si="9"/>
        <v>143.94470073556468</v>
      </c>
      <c r="P35" s="204">
        <f t="shared" si="9"/>
        <v>134.52775769678945</v>
      </c>
      <c r="Q35" s="204">
        <f t="shared" si="9"/>
        <v>125.72687635213967</v>
      </c>
      <c r="R35" s="204">
        <f t="shared" si="9"/>
        <v>117.50175360013054</v>
      </c>
      <c r="S35" s="204">
        <f t="shared" si="9"/>
        <v>109.81472299077619</v>
      </c>
      <c r="T35" s="204">
        <f t="shared" si="9"/>
        <v>102.63058223437028</v>
      </c>
      <c r="U35" s="204">
        <f t="shared" si="9"/>
        <v>95.916431994738574</v>
      </c>
      <c r="V35" s="204">
        <f t="shared" si="9"/>
        <v>89.641525228727645</v>
      </c>
      <c r="W35" s="204">
        <f t="shared" si="9"/>
        <v>83.777126381988452</v>
      </c>
      <c r="X35" s="204">
        <f t="shared" si="9"/>
        <v>78.296379796250889</v>
      </c>
      <c r="Y35" s="204">
        <f t="shared" si="9"/>
        <v>73.174186725468118</v>
      </c>
      <c r="Z35" s="204">
        <f t="shared" si="9"/>
        <v>68.387090397633756</v>
      </c>
      <c r="AA35" s="204">
        <f t="shared" si="9"/>
        <v>63.913168595919394</v>
      </c>
      <c r="AB35" s="204">
        <f t="shared" si="9"/>
        <v>59.731933267214387</v>
      </c>
      <c r="AC35" s="204">
        <f t="shared" si="9"/>
        <v>55.824236698331198</v>
      </c>
      <c r="AD35" s="204">
        <f t="shared" si="9"/>
        <v>52.172183830216078</v>
      </c>
      <c r="AE35" s="204">
        <f t="shared" si="9"/>
        <v>48.759050308613148</v>
      </c>
      <c r="AF35" s="204">
        <f t="shared" si="9"/>
        <v>45.569205895900147</v>
      </c>
      <c r="AG35" s="204">
        <f t="shared" si="9"/>
        <v>42.588042893364623</v>
      </c>
      <c r="AH35" s="204">
        <f t="shared" si="9"/>
        <v>39.80190924613516</v>
      </c>
      <c r="AI35" s="204">
        <f t="shared" si="9"/>
        <v>37.198046024425381</v>
      </c>
      <c r="AJ35" s="204">
        <f t="shared" si="9"/>
        <v>34.764528994790076</v>
      </c>
      <c r="AK35" s="204">
        <f t="shared" si="9"/>
        <v>32.490214013822502</v>
      </c>
      <c r="AL35" s="204">
        <f t="shared" si="9"/>
        <v>30.364685994226637</v>
      </c>
      <c r="AM35" s="204">
        <f t="shared" si="9"/>
        <v>28.378211209557605</v>
      </c>
      <c r="AN35" s="204">
        <f t="shared" si="9"/>
        <v>26.521692719212716</v>
      </c>
    </row>
    <row r="36" spans="1:40" s="74" customFormat="1" ht="15">
      <c r="A36" s="75"/>
      <c r="B36" s="189" t="str">
        <f t="shared" si="3"/>
        <v>External Use Cost Benefit</v>
      </c>
      <c r="C36" s="196">
        <f t="shared" si="4"/>
        <v>126.88719505030409</v>
      </c>
      <c r="D36" s="204">
        <f t="shared" ref="D36:AN36" si="10">D24/(1+$D$14)^(D$17-$D$13)</f>
        <v>0</v>
      </c>
      <c r="E36" s="204">
        <f t="shared" si="10"/>
        <v>0</v>
      </c>
      <c r="F36" s="204">
        <f t="shared" si="10"/>
        <v>0</v>
      </c>
      <c r="G36" s="204">
        <f t="shared" si="10"/>
        <v>0</v>
      </c>
      <c r="H36" s="204">
        <f t="shared" si="10"/>
        <v>0</v>
      </c>
      <c r="I36" s="204">
        <f t="shared" si="10"/>
        <v>0</v>
      </c>
      <c r="J36" s="204">
        <f t="shared" si="10"/>
        <v>0</v>
      </c>
      <c r="K36" s="204">
        <f t="shared" si="10"/>
        <v>9.5564324305765211</v>
      </c>
      <c r="L36" s="204">
        <f t="shared" si="10"/>
        <v>8.9312452622210472</v>
      </c>
      <c r="M36" s="204">
        <f t="shared" si="10"/>
        <v>8.346958188991632</v>
      </c>
      <c r="N36" s="204">
        <f t="shared" si="10"/>
        <v>7.8008955037304979</v>
      </c>
      <c r="O36" s="204">
        <f t="shared" si="10"/>
        <v>7.290556545542521</v>
      </c>
      <c r="P36" s="204">
        <f t="shared" si="10"/>
        <v>6.8136042481705816</v>
      </c>
      <c r="Q36" s="204">
        <f t="shared" si="10"/>
        <v>6.3678544375425989</v>
      </c>
      <c r="R36" s="204">
        <f t="shared" si="10"/>
        <v>5.9512658294790652</v>
      </c>
      <c r="S36" s="204">
        <f t="shared" si="10"/>
        <v>5.5619306817561345</v>
      </c>
      <c r="T36" s="204">
        <f t="shared" si="10"/>
        <v>5.198066057716014</v>
      </c>
      <c r="U36" s="204">
        <f t="shared" si="10"/>
        <v>4.8580056614168354</v>
      </c>
      <c r="V36" s="204">
        <f t="shared" si="10"/>
        <v>4.5401922069316223</v>
      </c>
      <c r="W36" s="204">
        <f t="shared" si="10"/>
        <v>4.2431702868519832</v>
      </c>
      <c r="X36" s="204">
        <f t="shared" si="10"/>
        <v>3.9655797073383021</v>
      </c>
      <c r="Y36" s="204">
        <f t="shared" si="10"/>
        <v>3.706149259194675</v>
      </c>
      <c r="Z36" s="204">
        <f t="shared" si="10"/>
        <v>3.4636908964436213</v>
      </c>
      <c r="AA36" s="204">
        <f t="shared" si="10"/>
        <v>3.2370942957417022</v>
      </c>
      <c r="AB36" s="204">
        <f t="shared" si="10"/>
        <v>3.0253217717212166</v>
      </c>
      <c r="AC36" s="204">
        <f t="shared" si="10"/>
        <v>2.8274035249730995</v>
      </c>
      <c r="AD36" s="204">
        <f t="shared" si="10"/>
        <v>2.6424332009094393</v>
      </c>
      <c r="AE36" s="204">
        <f t="shared" si="10"/>
        <v>2.4695637391676994</v>
      </c>
      <c r="AF36" s="204">
        <f t="shared" si="10"/>
        <v>2.3080034945492525</v>
      </c>
      <c r="AG36" s="204">
        <f t="shared" si="10"/>
        <v>2.1570126117282733</v>
      </c>
      <c r="AH36" s="204">
        <f t="shared" si="10"/>
        <v>2.0158996371292273</v>
      </c>
      <c r="AI36" s="204">
        <f t="shared" si="10"/>
        <v>1.8840183524572216</v>
      </c>
      <c r="AJ36" s="204">
        <f t="shared" si="10"/>
        <v>1.760764815380581</v>
      </c>
      <c r="AK36" s="204">
        <f t="shared" si="10"/>
        <v>1.645574593813627</v>
      </c>
      <c r="AL36" s="204">
        <f t="shared" si="10"/>
        <v>1.5379201811342311</v>
      </c>
      <c r="AM36" s="204">
        <f t="shared" si="10"/>
        <v>1.4373085804992813</v>
      </c>
      <c r="AN36" s="204">
        <f t="shared" si="10"/>
        <v>1.34327904719559</v>
      </c>
    </row>
    <row r="37" spans="1:40" s="74" customFormat="1" ht="15">
      <c r="A37" s="75"/>
      <c r="B37" s="189" t="str">
        <f t="shared" si="3"/>
        <v>Emissions Benefit</v>
      </c>
      <c r="C37" s="196">
        <f t="shared" si="4"/>
        <v>885.23317050544324</v>
      </c>
      <c r="D37" s="204">
        <f t="shared" ref="D37:AN37" si="11">D23/(1+$D$14)^(D$17-$D$13)</f>
        <v>0</v>
      </c>
      <c r="E37" s="204">
        <f t="shared" si="11"/>
        <v>0</v>
      </c>
      <c r="F37" s="204">
        <f t="shared" si="11"/>
        <v>0</v>
      </c>
      <c r="G37" s="204">
        <f t="shared" si="11"/>
        <v>0</v>
      </c>
      <c r="H37" s="204">
        <f t="shared" si="11"/>
        <v>0</v>
      </c>
      <c r="I37" s="204">
        <f t="shared" si="11"/>
        <v>0</v>
      </c>
      <c r="J37" s="204">
        <f t="shared" si="11"/>
        <v>0</v>
      </c>
      <c r="K37" s="204">
        <f t="shared" si="11"/>
        <v>66.670801382964413</v>
      </c>
      <c r="L37" s="204">
        <f t="shared" si="11"/>
        <v>62.309160170994772</v>
      </c>
      <c r="M37" s="204">
        <f t="shared" si="11"/>
        <v>58.232859972892307</v>
      </c>
      <c r="N37" s="204">
        <f t="shared" si="11"/>
        <v>54.423233619525526</v>
      </c>
      <c r="O37" s="204">
        <f t="shared" si="11"/>
        <v>50.862835158435061</v>
      </c>
      <c r="P37" s="204">
        <f t="shared" si="11"/>
        <v>47.535359961154271</v>
      </c>
      <c r="Q37" s="204">
        <f t="shared" si="11"/>
        <v>44.425570057153521</v>
      </c>
      <c r="R37" s="204">
        <f t="shared" si="11"/>
        <v>41.519224352479931</v>
      </c>
      <c r="S37" s="204">
        <f t="shared" si="11"/>
        <v>38.803013413532639</v>
      </c>
      <c r="T37" s="204">
        <f t="shared" si="11"/>
        <v>36.264498517320227</v>
      </c>
      <c r="U37" s="204">
        <f t="shared" si="11"/>
        <v>33.892054689084326</v>
      </c>
      <c r="V37" s="204">
        <f t="shared" si="11"/>
        <v>31.67481746643395</v>
      </c>
      <c r="W37" s="204">
        <f t="shared" si="11"/>
        <v>29.602633146199949</v>
      </c>
      <c r="X37" s="204">
        <f t="shared" si="11"/>
        <v>27.666012286168179</v>
      </c>
      <c r="Y37" s="204">
        <f t="shared" si="11"/>
        <v>25.856086248755307</v>
      </c>
      <c r="Z37" s="204">
        <f t="shared" si="11"/>
        <v>24.164566587621781</v>
      </c>
      <c r="AA37" s="204">
        <f t="shared" si="11"/>
        <v>22.583707091235311</v>
      </c>
      <c r="AB37" s="204">
        <f t="shared" si="11"/>
        <v>21.10626830956571</v>
      </c>
      <c r="AC37" s="204">
        <f t="shared" si="11"/>
        <v>19.72548440146328</v>
      </c>
      <c r="AD37" s="204">
        <f t="shared" si="11"/>
        <v>18.435032150900263</v>
      </c>
      <c r="AE37" s="204">
        <f t="shared" si="11"/>
        <v>17.229002010187159</v>
      </c>
      <c r="AF37" s="204">
        <f t="shared" si="11"/>
        <v>16.101871037558094</v>
      </c>
      <c r="AG37" s="204">
        <f t="shared" si="11"/>
        <v>15.04847760519448</v>
      </c>
      <c r="AH37" s="204">
        <f t="shared" si="11"/>
        <v>14.063997761864</v>
      </c>
      <c r="AI37" s="204">
        <f t="shared" si="11"/>
        <v>13.143923141928971</v>
      </c>
      <c r="AJ37" s="204">
        <f t="shared" si="11"/>
        <v>12.284040319559786</v>
      </c>
      <c r="AK37" s="204">
        <f t="shared" si="11"/>
        <v>11.480411513607276</v>
      </c>
      <c r="AL37" s="204">
        <f t="shared" si="11"/>
        <v>10.729356554773156</v>
      </c>
      <c r="AM37" s="204">
        <f t="shared" si="11"/>
        <v>10.027436032498276</v>
      </c>
      <c r="AN37" s="204">
        <f t="shared" si="11"/>
        <v>9.3714355443909128</v>
      </c>
    </row>
    <row r="38" spans="1:40" s="74" customFormat="1" ht="15">
      <c r="A38" s="75"/>
      <c r="B38" s="201" t="s">
        <v>4</v>
      </c>
      <c r="C38" s="196">
        <f t="shared" si="4"/>
        <v>1057234.0056937863</v>
      </c>
      <c r="D38" s="205">
        <f t="shared" ref="D38:AN38" si="12">D25/(1+$D$14)^(D$17-$D$13)</f>
        <v>0</v>
      </c>
      <c r="E38" s="205">
        <f t="shared" si="12"/>
        <v>0</v>
      </c>
      <c r="F38" s="205">
        <f t="shared" si="12"/>
        <v>0</v>
      </c>
      <c r="G38" s="205">
        <f t="shared" si="12"/>
        <v>0</v>
      </c>
      <c r="H38" s="205">
        <f t="shared" si="12"/>
        <v>0</v>
      </c>
      <c r="I38" s="205">
        <f t="shared" si="12"/>
        <v>0</v>
      </c>
      <c r="J38" s="205">
        <f t="shared" si="12"/>
        <v>0</v>
      </c>
      <c r="K38" s="205">
        <f t="shared" si="12"/>
        <v>44778.914298620584</v>
      </c>
      <c r="L38" s="205">
        <f t="shared" si="12"/>
        <v>41849.452615533257</v>
      </c>
      <c r="M38" s="205">
        <f t="shared" si="12"/>
        <v>39111.63795844229</v>
      </c>
      <c r="N38" s="205">
        <f t="shared" si="12"/>
        <v>36552.932671441398</v>
      </c>
      <c r="O38" s="205">
        <f t="shared" si="12"/>
        <v>34161.619319104102</v>
      </c>
      <c r="P38" s="205">
        <f t="shared" si="12"/>
        <v>31926.747027200105</v>
      </c>
      <c r="Q38" s="205">
        <f t="shared" si="12"/>
        <v>29838.081333831869</v>
      </c>
      <c r="R38" s="205">
        <f t="shared" si="12"/>
        <v>27886.057321338198</v>
      </c>
      <c r="S38" s="205">
        <f t="shared" si="12"/>
        <v>26061.735814334763</v>
      </c>
      <c r="T38" s="205">
        <f t="shared" si="12"/>
        <v>24356.76244330352</v>
      </c>
      <c r="U38" s="205">
        <f t="shared" si="12"/>
        <v>22763.32938626497</v>
      </c>
      <c r="V38" s="205">
        <f t="shared" si="12"/>
        <v>21274.139613331747</v>
      </c>
      <c r="W38" s="205">
        <f t="shared" si="12"/>
        <v>19882.373470403501</v>
      </c>
      <c r="X38" s="205">
        <f t="shared" si="12"/>
        <v>18581.657448975238</v>
      </c>
      <c r="Y38" s="205">
        <f t="shared" si="12"/>
        <v>17366.034999042276</v>
      </c>
      <c r="Z38" s="205">
        <f t="shared" si="12"/>
        <v>16229.939251441379</v>
      </c>
      <c r="AA38" s="205">
        <f t="shared" si="12"/>
        <v>15168.167524711569</v>
      </c>
      <c r="AB38" s="205">
        <f t="shared" si="12"/>
        <v>14175.857499730439</v>
      </c>
      <c r="AC38" s="205">
        <f t="shared" si="12"/>
        <v>13248.4649530191</v>
      </c>
      <c r="AD38" s="205">
        <f t="shared" si="12"/>
        <v>12381.742946746825</v>
      </c>
      <c r="AE38" s="205">
        <f t="shared" si="12"/>
        <v>11571.722380137217</v>
      </c>
      <c r="AF38" s="205">
        <f t="shared" si="12"/>
        <v>10814.693813212354</v>
      </c>
      <c r="AG38" s="205">
        <f t="shared" si="12"/>
        <v>10107.190479637713</v>
      </c>
      <c r="AH38" s="205">
        <f t="shared" si="12"/>
        <v>9445.9724108763676</v>
      </c>
      <c r="AI38" s="205">
        <f t="shared" si="12"/>
        <v>8828.0115989498754</v>
      </c>
      <c r="AJ38" s="205">
        <f t="shared" si="12"/>
        <v>8250.4781298596972</v>
      </c>
      <c r="AK38" s="205">
        <f t="shared" si="12"/>
        <v>7710.7272241679411</v>
      </c>
      <c r="AL38" s="205">
        <f t="shared" si="12"/>
        <v>7206.2871253905996</v>
      </c>
      <c r="AM38" s="205">
        <f t="shared" si="12"/>
        <v>6734.8477807388781</v>
      </c>
      <c r="AN38" s="205">
        <f t="shared" si="12"/>
        <v>468968.42685399856</v>
      </c>
    </row>
    <row r="39" spans="1:40" s="74" customFormat="1" ht="15">
      <c r="A39" s="75"/>
      <c r="B39" s="199" t="s">
        <v>5</v>
      </c>
      <c r="C39" s="196">
        <f t="shared" si="4"/>
        <v>8308563.2624022039</v>
      </c>
      <c r="D39" s="205">
        <f t="shared" ref="D39:AN39" si="13">D26/(1+$D$14)^(D$17-$D$13)</f>
        <v>0</v>
      </c>
      <c r="E39" s="200">
        <f t="shared" si="13"/>
        <v>0</v>
      </c>
      <c r="F39" s="200">
        <f t="shared" si="13"/>
        <v>0</v>
      </c>
      <c r="G39" s="200">
        <f t="shared" si="13"/>
        <v>833403.3284675465</v>
      </c>
      <c r="H39" s="200">
        <f t="shared" si="13"/>
        <v>996788.84473306756</v>
      </c>
      <c r="I39" s="200">
        <f t="shared" si="13"/>
        <v>3886065.0234624827</v>
      </c>
      <c r="J39" s="200">
        <f t="shared" si="13"/>
        <v>2592306.0657391073</v>
      </c>
      <c r="K39" s="200">
        <f t="shared" si="13"/>
        <v>0</v>
      </c>
      <c r="L39" s="200">
        <f t="shared" si="13"/>
        <v>0</v>
      </c>
      <c r="M39" s="200">
        <f t="shared" si="13"/>
        <v>0</v>
      </c>
      <c r="N39" s="200">
        <f t="shared" si="13"/>
        <v>0</v>
      </c>
      <c r="O39" s="200">
        <f t="shared" si="13"/>
        <v>0</v>
      </c>
      <c r="P39" s="200">
        <f t="shared" si="13"/>
        <v>0</v>
      </c>
      <c r="Q39" s="200">
        <f t="shared" si="13"/>
        <v>0</v>
      </c>
      <c r="R39" s="200">
        <f t="shared" si="13"/>
        <v>0</v>
      </c>
      <c r="S39" s="200">
        <f t="shared" si="13"/>
        <v>0</v>
      </c>
      <c r="T39" s="200">
        <f t="shared" si="13"/>
        <v>0</v>
      </c>
      <c r="U39" s="200">
        <f t="shared" si="13"/>
        <v>0</v>
      </c>
      <c r="V39" s="200">
        <f t="shared" si="13"/>
        <v>0</v>
      </c>
      <c r="W39" s="200">
        <f t="shared" si="13"/>
        <v>0</v>
      </c>
      <c r="X39" s="200">
        <f t="shared" si="13"/>
        <v>0</v>
      </c>
      <c r="Y39" s="200">
        <f t="shared" si="13"/>
        <v>0</v>
      </c>
      <c r="Z39" s="200">
        <f t="shared" si="13"/>
        <v>0</v>
      </c>
      <c r="AA39" s="200">
        <f t="shared" si="13"/>
        <v>0</v>
      </c>
      <c r="AB39" s="200">
        <f t="shared" si="13"/>
        <v>0</v>
      </c>
      <c r="AC39" s="200">
        <f t="shared" si="13"/>
        <v>0</v>
      </c>
      <c r="AD39" s="200">
        <f t="shared" si="13"/>
        <v>0</v>
      </c>
      <c r="AE39" s="200">
        <f t="shared" si="13"/>
        <v>0</v>
      </c>
      <c r="AF39" s="200">
        <f t="shared" si="13"/>
        <v>0</v>
      </c>
      <c r="AG39" s="200">
        <f t="shared" si="13"/>
        <v>0</v>
      </c>
      <c r="AH39" s="200">
        <f t="shared" si="13"/>
        <v>0</v>
      </c>
      <c r="AI39" s="200">
        <f t="shared" si="13"/>
        <v>0</v>
      </c>
      <c r="AJ39" s="200">
        <f t="shared" si="13"/>
        <v>0</v>
      </c>
      <c r="AK39" s="200">
        <f t="shared" si="13"/>
        <v>0</v>
      </c>
      <c r="AL39" s="200">
        <f t="shared" si="13"/>
        <v>0</v>
      </c>
      <c r="AM39" s="200">
        <f t="shared" si="13"/>
        <v>0</v>
      </c>
      <c r="AN39" s="200">
        <f t="shared" si="13"/>
        <v>0</v>
      </c>
    </row>
    <row r="40" spans="1:40" s="74" customFormat="1" ht="15">
      <c r="A40" s="75"/>
      <c r="B40" s="202" t="s">
        <v>288</v>
      </c>
      <c r="C40" s="203">
        <f t="shared" si="4"/>
        <v>-7251329.256708418</v>
      </c>
      <c r="D40" s="203">
        <f t="shared" ref="D40:AN40" si="14">D38-D39</f>
        <v>0</v>
      </c>
      <c r="E40" s="203">
        <f t="shared" si="14"/>
        <v>0</v>
      </c>
      <c r="F40" s="203">
        <f t="shared" si="14"/>
        <v>0</v>
      </c>
      <c r="G40" s="203">
        <f t="shared" si="14"/>
        <v>-833403.3284675465</v>
      </c>
      <c r="H40" s="203">
        <f t="shared" si="14"/>
        <v>-996788.84473306756</v>
      </c>
      <c r="I40" s="203">
        <f t="shared" si="14"/>
        <v>-3886065.0234624827</v>
      </c>
      <c r="J40" s="203">
        <f t="shared" si="14"/>
        <v>-2592306.0657391073</v>
      </c>
      <c r="K40" s="203">
        <f t="shared" si="14"/>
        <v>44778.914298620584</v>
      </c>
      <c r="L40" s="203">
        <f t="shared" si="14"/>
        <v>41849.452615533257</v>
      </c>
      <c r="M40" s="203">
        <f t="shared" si="14"/>
        <v>39111.63795844229</v>
      </c>
      <c r="N40" s="203">
        <f t="shared" si="14"/>
        <v>36552.932671441398</v>
      </c>
      <c r="O40" s="203">
        <f t="shared" si="14"/>
        <v>34161.619319104102</v>
      </c>
      <c r="P40" s="203">
        <f t="shared" si="14"/>
        <v>31926.747027200105</v>
      </c>
      <c r="Q40" s="203">
        <f t="shared" si="14"/>
        <v>29838.081333831869</v>
      </c>
      <c r="R40" s="203">
        <f t="shared" si="14"/>
        <v>27886.057321338198</v>
      </c>
      <c r="S40" s="203">
        <f t="shared" si="14"/>
        <v>26061.735814334763</v>
      </c>
      <c r="T40" s="203">
        <f t="shared" si="14"/>
        <v>24356.76244330352</v>
      </c>
      <c r="U40" s="203">
        <f t="shared" si="14"/>
        <v>22763.32938626497</v>
      </c>
      <c r="V40" s="203">
        <f t="shared" si="14"/>
        <v>21274.139613331747</v>
      </c>
      <c r="W40" s="203">
        <f t="shared" si="14"/>
        <v>19882.373470403501</v>
      </c>
      <c r="X40" s="203">
        <f t="shared" si="14"/>
        <v>18581.657448975238</v>
      </c>
      <c r="Y40" s="203">
        <f t="shared" si="14"/>
        <v>17366.034999042276</v>
      </c>
      <c r="Z40" s="203">
        <f t="shared" si="14"/>
        <v>16229.939251441379</v>
      </c>
      <c r="AA40" s="203">
        <f t="shared" si="14"/>
        <v>15168.167524711569</v>
      </c>
      <c r="AB40" s="203">
        <f t="shared" si="14"/>
        <v>14175.857499730439</v>
      </c>
      <c r="AC40" s="203">
        <f t="shared" si="14"/>
        <v>13248.4649530191</v>
      </c>
      <c r="AD40" s="203">
        <f t="shared" si="14"/>
        <v>12381.742946746825</v>
      </c>
      <c r="AE40" s="203">
        <f t="shared" si="14"/>
        <v>11571.722380137217</v>
      </c>
      <c r="AF40" s="203">
        <f t="shared" si="14"/>
        <v>10814.693813212354</v>
      </c>
      <c r="AG40" s="203">
        <f t="shared" si="14"/>
        <v>10107.190479637713</v>
      </c>
      <c r="AH40" s="203">
        <f t="shared" si="14"/>
        <v>9445.9724108763676</v>
      </c>
      <c r="AI40" s="203">
        <f t="shared" si="14"/>
        <v>8828.0115989498754</v>
      </c>
      <c r="AJ40" s="203">
        <f t="shared" si="14"/>
        <v>8250.4781298596972</v>
      </c>
      <c r="AK40" s="203">
        <f t="shared" si="14"/>
        <v>7710.7272241679411</v>
      </c>
      <c r="AL40" s="203">
        <f t="shared" si="14"/>
        <v>7206.2871253905996</v>
      </c>
      <c r="AM40" s="203">
        <f t="shared" si="14"/>
        <v>6734.8477807388781</v>
      </c>
      <c r="AN40" s="203">
        <f t="shared" si="14"/>
        <v>468968.42685399856</v>
      </c>
    </row>
    <row r="41" spans="1:40" s="75" customFormat="1" ht="15">
      <c r="E41" s="71"/>
      <c r="G41" s="71"/>
      <c r="H41" s="71"/>
      <c r="I41" s="71"/>
      <c r="J41" s="71"/>
      <c r="K41" s="71"/>
      <c r="L41" s="71"/>
      <c r="M41" s="71"/>
    </row>
    <row r="42" spans="1:40" s="70" customFormat="1" ht="19.149999999999999">
      <c r="E42" s="69"/>
      <c r="H42" s="69"/>
      <c r="I42" s="69"/>
      <c r="J42" s="69"/>
      <c r="L42" s="69"/>
      <c r="M42" s="69"/>
      <c r="W42" s="68"/>
      <c r="X42" s="68"/>
      <c r="Z42" s="68"/>
      <c r="AA42" s="68"/>
      <c r="AB42" s="68"/>
      <c r="AC42" s="68"/>
      <c r="AD42" s="68"/>
      <c r="AE42" s="68"/>
      <c r="AF42" s="68"/>
      <c r="AG42" s="68"/>
      <c r="AH42" s="68"/>
      <c r="AI42" s="68"/>
      <c r="AJ42" s="68"/>
      <c r="AK42" s="68"/>
      <c r="AL42" s="68"/>
      <c r="AM42" s="68"/>
      <c r="AN42" s="68"/>
    </row>
    <row r="43" spans="1:40" s="70" customFormat="1" ht="19.149999999999999">
      <c r="E43" s="69"/>
      <c r="G43" s="69"/>
      <c r="H43" s="69"/>
      <c r="I43" s="69"/>
      <c r="J43" s="69"/>
      <c r="K43" s="69"/>
      <c r="L43" s="69"/>
      <c r="M43" s="69"/>
    </row>
    <row r="44" spans="1:40" s="70" customFormat="1" ht="19.149999999999999">
      <c r="D44" s="67"/>
      <c r="E44" s="69"/>
      <c r="G44" s="69"/>
      <c r="H44" s="69"/>
      <c r="I44" s="69"/>
      <c r="J44" s="69"/>
      <c r="K44" s="69"/>
      <c r="L44" s="69"/>
      <c r="M44" s="69"/>
    </row>
    <row r="45" spans="1:40" s="70" customFormat="1" ht="19.149999999999999">
      <c r="E45" s="69"/>
      <c r="G45" s="69"/>
      <c r="H45" s="69"/>
      <c r="I45" s="69"/>
      <c r="J45" s="69"/>
      <c r="K45" s="69"/>
      <c r="L45" s="69"/>
      <c r="M45" s="69"/>
    </row>
    <row r="46" spans="1:40" s="70" customFormat="1" ht="19.149999999999999">
      <c r="E46" s="69"/>
      <c r="G46" s="69"/>
      <c r="H46" s="69"/>
      <c r="I46" s="69"/>
      <c r="J46" s="69"/>
      <c r="K46" s="69"/>
      <c r="L46" s="69"/>
      <c r="M46" s="69"/>
    </row>
    <row r="47" spans="1:40" s="70" customFormat="1" ht="19.149999999999999">
      <c r="D47" s="66"/>
      <c r="F47" s="69"/>
      <c r="H47" s="69"/>
      <c r="I47" s="69"/>
      <c r="J47" s="69"/>
      <c r="K47" s="69"/>
      <c r="L47" s="69"/>
      <c r="M47" s="69"/>
      <c r="N47" s="69"/>
    </row>
  </sheetData>
  <mergeCells count="2">
    <mergeCell ref="C16:C17"/>
    <mergeCell ref="C29:C30"/>
  </mergeCells>
  <phoneticPr fontId="130" type="noConversion"/>
  <conditionalFormatting sqref="D27:AN27">
    <cfRule type="cellIs" dxfId="5" priority="1" operator="greaterThan">
      <formula>0</formula>
    </cfRule>
    <cfRule type="cellIs" dxfId="4" priority="2" operator="lessThan">
      <formula>13052542</formula>
    </cfRule>
    <cfRule type="cellIs" dxfId="3" priority="3" operator="greaterThan">
      <formula>13052542</formula>
    </cfRule>
  </conditionalFormatting>
  <conditionalFormatting sqref="D40:AN40">
    <cfRule type="cellIs" dxfId="2" priority="4" operator="greaterThan">
      <formula>0</formula>
    </cfRule>
    <cfRule type="cellIs" dxfId="1" priority="5" operator="lessThan">
      <formula>13052542</formula>
    </cfRule>
    <cfRule type="cellIs" dxfId="0" priority="6" operator="greaterThan">
      <formula>13052542</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9.9978637043366805E-2"/>
  </sheetPr>
  <dimension ref="B1:AX29"/>
  <sheetViews>
    <sheetView showGridLines="0" topLeftCell="A7" workbookViewId="0">
      <selection activeCell="C30" sqref="C30"/>
    </sheetView>
  </sheetViews>
  <sheetFormatPr defaultColWidth="8.75" defaultRowHeight="19.149999999999999"/>
  <cols>
    <col min="1" max="1" width="2.25" style="111" customWidth="1"/>
    <col min="2" max="2" width="47.625" style="111" customWidth="1"/>
    <col min="3" max="3" width="20.875" style="111" customWidth="1"/>
    <col min="4" max="4" width="15.625" style="111" customWidth="1"/>
    <col min="5" max="8" width="11.25" style="111" customWidth="1"/>
    <col min="9" max="9" width="9.625" style="110" customWidth="1"/>
    <col min="10" max="22" width="9.625" style="111" customWidth="1"/>
    <col min="23" max="23" width="10.75" style="111" customWidth="1"/>
    <col min="24" max="27" width="9.625" style="111" customWidth="1"/>
    <col min="28" max="50" width="10.75" style="111" customWidth="1"/>
    <col min="51" max="16384" width="8.75" style="111"/>
  </cols>
  <sheetData>
    <row r="1" spans="2:9" s="125" customFormat="1" ht="24.6">
      <c r="B1" s="259" t="s">
        <v>290</v>
      </c>
      <c r="C1" s="259"/>
      <c r="D1" s="259"/>
      <c r="E1" s="260"/>
      <c r="F1" s="260"/>
      <c r="G1" s="260"/>
      <c r="H1" s="260"/>
      <c r="I1" s="260"/>
    </row>
    <row r="2" spans="2:9" s="124" customFormat="1" ht="16.899999999999999">
      <c r="I2" s="123"/>
    </row>
    <row r="3" spans="2:9" s="122" customFormat="1" ht="15">
      <c r="B3" s="261" t="s">
        <v>42</v>
      </c>
      <c r="G3" s="121"/>
    </row>
    <row r="4" spans="2:9" s="122" customFormat="1" ht="15">
      <c r="B4" s="120" t="s">
        <v>43</v>
      </c>
      <c r="G4" s="121"/>
    </row>
    <row r="5" spans="2:9" s="122" customFormat="1" ht="15">
      <c r="B5" s="119" t="s">
        <v>44</v>
      </c>
      <c r="G5" s="121"/>
    </row>
    <row r="6" spans="2:9" s="122" customFormat="1" ht="15">
      <c r="B6" s="118" t="s">
        <v>45</v>
      </c>
      <c r="G6" s="121"/>
    </row>
    <row r="7" spans="2:9" s="122" customFormat="1" ht="15">
      <c r="B7" s="117" t="s">
        <v>46</v>
      </c>
      <c r="G7" s="121"/>
    </row>
    <row r="8" spans="2:9" s="122" customFormat="1" ht="15">
      <c r="G8" s="121"/>
    </row>
    <row r="9" spans="2:9" s="122" customFormat="1" ht="15">
      <c r="B9" s="262" t="s">
        <v>240</v>
      </c>
      <c r="C9" s="262"/>
      <c r="D9" s="262"/>
      <c r="F9" s="116"/>
    </row>
    <row r="10" spans="2:9" s="122" customFormat="1" ht="15">
      <c r="B10" s="263" t="s">
        <v>2</v>
      </c>
      <c r="C10" s="263" t="s">
        <v>14</v>
      </c>
      <c r="D10" s="264" t="s">
        <v>3</v>
      </c>
      <c r="F10" s="115"/>
      <c r="I10" s="121"/>
    </row>
    <row r="11" spans="2:9" s="122" customFormat="1" ht="15">
      <c r="B11" s="96" t="str">
        <f>'Parameter Values'!B10</f>
        <v>General Parameters</v>
      </c>
      <c r="C11" s="95"/>
      <c r="D11" s="94"/>
      <c r="I11" s="121"/>
    </row>
    <row r="12" spans="2:9" s="122" customFormat="1" ht="15">
      <c r="B12" s="93" t="str">
        <f>'Parameter Values'!B11</f>
        <v>Days per Year</v>
      </c>
      <c r="C12" s="93" t="str">
        <f>'Parameter Values'!C11</f>
        <v>days per year</v>
      </c>
      <c r="D12" s="265">
        <f>'Parameter Values'!D11</f>
        <v>365</v>
      </c>
      <c r="I12" s="121"/>
    </row>
    <row r="13" spans="2:9" s="122" customFormat="1" ht="15">
      <c r="B13" s="96" t="str">
        <f>'Inputs &amp; Assumptions'!B19</f>
        <v>Traffic Data</v>
      </c>
      <c r="C13" s="95"/>
      <c r="D13" s="94"/>
      <c r="I13" s="121"/>
    </row>
    <row r="14" spans="2:9" s="122" customFormat="1" ht="15">
      <c r="B14" s="92" t="str">
        <f>'Inputs &amp; Assumptions'!B25</f>
        <v>Passenger Vehicles</v>
      </c>
      <c r="C14" s="92" t="str">
        <f>'Inputs &amp; Assumptions'!C25</f>
        <v>annual vehicles</v>
      </c>
      <c r="D14" s="91">
        <f>'Inputs &amp; Assumptions'!D25</f>
        <v>4343500</v>
      </c>
      <c r="I14" s="121"/>
    </row>
    <row r="15" spans="2:9" s="122" customFormat="1" ht="15">
      <c r="B15" s="92" t="str">
        <f>'Inputs &amp; Assumptions'!B26</f>
        <v>Trucks</v>
      </c>
      <c r="C15" s="92" t="str">
        <f>'Inputs &amp; Assumptions'!C26</f>
        <v>annual vehicles</v>
      </c>
      <c r="D15" s="91">
        <f>'Inputs &amp; Assumptions'!D26</f>
        <v>219000</v>
      </c>
      <c r="I15" s="121"/>
    </row>
    <row r="16" spans="2:9" s="122" customFormat="1" ht="15">
      <c r="B16" s="92" t="str">
        <f>'Inputs &amp; Assumptions'!B27</f>
        <v>Assumed Annual Traffic Growth Rate</v>
      </c>
      <c r="C16" s="92" t="str">
        <f>'Inputs &amp; Assumptions'!C27</f>
        <v>percentage</v>
      </c>
      <c r="D16" s="90">
        <f>'Inputs &amp; Assumptions'!D27</f>
        <v>0</v>
      </c>
      <c r="I16" s="121"/>
    </row>
    <row r="17" spans="2:50" s="122" customFormat="1" ht="15">
      <c r="B17" s="114"/>
      <c r="C17" s="113"/>
      <c r="D17" s="266"/>
      <c r="I17" s="121"/>
    </row>
    <row r="18" spans="2:50" s="112" customFormat="1" ht="15">
      <c r="B18" s="31" t="s">
        <v>291</v>
      </c>
      <c r="C18" s="30"/>
      <c r="D18" s="30"/>
      <c r="E18" s="30"/>
      <c r="F18" s="30"/>
      <c r="G18" s="30"/>
      <c r="H18" s="30"/>
      <c r="I18" s="30"/>
      <c r="J18" s="30"/>
      <c r="K18" s="30"/>
      <c r="L18" s="30"/>
      <c r="M18" s="29"/>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28"/>
    </row>
    <row r="19" spans="2:50" s="112" customFormat="1" ht="15">
      <c r="B19" s="89" t="s">
        <v>2</v>
      </c>
      <c r="C19" s="89" t="s">
        <v>14</v>
      </c>
      <c r="D19" s="89">
        <v>2024</v>
      </c>
      <c r="E19" s="89">
        <v>2025</v>
      </c>
      <c r="F19" s="89">
        <v>2026</v>
      </c>
      <c r="G19" s="89">
        <v>2027</v>
      </c>
      <c r="H19" s="89">
        <v>2028</v>
      </c>
      <c r="I19" s="89">
        <v>2029</v>
      </c>
      <c r="J19" s="89">
        <v>2030</v>
      </c>
      <c r="K19" s="89">
        <v>2031</v>
      </c>
      <c r="L19" s="89">
        <v>2032</v>
      </c>
      <c r="M19" s="89">
        <v>2033</v>
      </c>
      <c r="N19" s="89">
        <v>2034</v>
      </c>
      <c r="O19" s="89">
        <v>2035</v>
      </c>
      <c r="P19" s="89">
        <v>2036</v>
      </c>
      <c r="Q19" s="89">
        <v>2037</v>
      </c>
      <c r="R19" s="89">
        <v>2038</v>
      </c>
      <c r="S19" s="89">
        <v>2039</v>
      </c>
      <c r="T19" s="89">
        <v>2040</v>
      </c>
      <c r="U19" s="89">
        <v>2041</v>
      </c>
      <c r="V19" s="89">
        <v>2042</v>
      </c>
      <c r="W19" s="89">
        <v>2043</v>
      </c>
      <c r="X19" s="89">
        <v>2044</v>
      </c>
      <c r="Y19" s="89">
        <v>2045</v>
      </c>
      <c r="Z19" s="89">
        <v>2046</v>
      </c>
      <c r="AA19" s="89">
        <v>2047</v>
      </c>
      <c r="AB19" s="89">
        <v>2048</v>
      </c>
      <c r="AC19" s="89">
        <v>2049</v>
      </c>
      <c r="AD19" s="89">
        <v>2050</v>
      </c>
      <c r="AE19" s="89">
        <v>2051</v>
      </c>
      <c r="AF19" s="89">
        <v>2052</v>
      </c>
      <c r="AG19" s="89">
        <v>2053</v>
      </c>
      <c r="AH19" s="89">
        <v>2054</v>
      </c>
      <c r="AI19" s="89">
        <v>2055</v>
      </c>
      <c r="AJ19" s="89">
        <v>2056</v>
      </c>
      <c r="AK19" s="89">
        <v>2057</v>
      </c>
      <c r="AL19" s="89">
        <v>2058</v>
      </c>
      <c r="AM19" s="89">
        <v>2059</v>
      </c>
      <c r="AN19" s="89">
        <v>2060</v>
      </c>
      <c r="AO19" s="89">
        <v>2061</v>
      </c>
      <c r="AP19" s="89">
        <v>2062</v>
      </c>
      <c r="AQ19" s="89">
        <v>2063</v>
      </c>
      <c r="AR19" s="89">
        <v>2064</v>
      </c>
      <c r="AS19" s="89">
        <v>2065</v>
      </c>
      <c r="AT19" s="89">
        <v>2066</v>
      </c>
      <c r="AU19" s="89">
        <v>2067</v>
      </c>
      <c r="AV19" s="89">
        <v>2068</v>
      </c>
      <c r="AW19" s="89">
        <v>2069</v>
      </c>
      <c r="AX19" s="89">
        <v>2070</v>
      </c>
    </row>
    <row r="20" spans="2:50" s="112" customFormat="1" ht="15">
      <c r="B20" s="88" t="s">
        <v>71</v>
      </c>
      <c r="C20" s="87"/>
      <c r="D20" s="86"/>
      <c r="E20" s="86"/>
      <c r="F20" s="86"/>
      <c r="G20" s="86"/>
      <c r="H20" s="86"/>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row>
    <row r="21" spans="2:50" s="112" customFormat="1" ht="15">
      <c r="B21" s="267" t="s">
        <v>292</v>
      </c>
      <c r="C21" s="267" t="s">
        <v>293</v>
      </c>
      <c r="D21" s="268">
        <f>$D14</f>
        <v>4343500</v>
      </c>
      <c r="E21" s="268">
        <f t="shared" ref="E21:AX21" si="0">$D14</f>
        <v>4343500</v>
      </c>
      <c r="F21" s="268">
        <f t="shared" si="0"/>
        <v>4343500</v>
      </c>
      <c r="G21" s="268">
        <f t="shared" si="0"/>
        <v>4343500</v>
      </c>
      <c r="H21" s="268">
        <f t="shared" si="0"/>
        <v>4343500</v>
      </c>
      <c r="I21" s="268">
        <f t="shared" si="0"/>
        <v>4343500</v>
      </c>
      <c r="J21" s="268">
        <f t="shared" si="0"/>
        <v>4343500</v>
      </c>
      <c r="K21" s="268">
        <f t="shared" si="0"/>
        <v>4343500</v>
      </c>
      <c r="L21" s="268">
        <f t="shared" si="0"/>
        <v>4343500</v>
      </c>
      <c r="M21" s="268">
        <f t="shared" si="0"/>
        <v>4343500</v>
      </c>
      <c r="N21" s="268">
        <f t="shared" si="0"/>
        <v>4343500</v>
      </c>
      <c r="O21" s="268">
        <f t="shared" si="0"/>
        <v>4343500</v>
      </c>
      <c r="P21" s="268">
        <f t="shared" si="0"/>
        <v>4343500</v>
      </c>
      <c r="Q21" s="268">
        <f t="shared" si="0"/>
        <v>4343500</v>
      </c>
      <c r="R21" s="268">
        <f t="shared" si="0"/>
        <v>4343500</v>
      </c>
      <c r="S21" s="268">
        <f t="shared" si="0"/>
        <v>4343500</v>
      </c>
      <c r="T21" s="268">
        <f t="shared" si="0"/>
        <v>4343500</v>
      </c>
      <c r="U21" s="268">
        <f t="shared" si="0"/>
        <v>4343500</v>
      </c>
      <c r="V21" s="268">
        <f t="shared" si="0"/>
        <v>4343500</v>
      </c>
      <c r="W21" s="268">
        <f t="shared" si="0"/>
        <v>4343500</v>
      </c>
      <c r="X21" s="268">
        <f t="shared" si="0"/>
        <v>4343500</v>
      </c>
      <c r="Y21" s="268">
        <f t="shared" si="0"/>
        <v>4343500</v>
      </c>
      <c r="Z21" s="268">
        <f t="shared" si="0"/>
        <v>4343500</v>
      </c>
      <c r="AA21" s="268">
        <f t="shared" si="0"/>
        <v>4343500</v>
      </c>
      <c r="AB21" s="268">
        <f t="shared" si="0"/>
        <v>4343500</v>
      </c>
      <c r="AC21" s="268">
        <f t="shared" si="0"/>
        <v>4343500</v>
      </c>
      <c r="AD21" s="268">
        <f t="shared" si="0"/>
        <v>4343500</v>
      </c>
      <c r="AE21" s="268">
        <f t="shared" si="0"/>
        <v>4343500</v>
      </c>
      <c r="AF21" s="268">
        <f t="shared" si="0"/>
        <v>4343500</v>
      </c>
      <c r="AG21" s="268">
        <f t="shared" si="0"/>
        <v>4343500</v>
      </c>
      <c r="AH21" s="268">
        <f t="shared" si="0"/>
        <v>4343500</v>
      </c>
      <c r="AI21" s="268">
        <f t="shared" si="0"/>
        <v>4343500</v>
      </c>
      <c r="AJ21" s="268">
        <f t="shared" si="0"/>
        <v>4343500</v>
      </c>
      <c r="AK21" s="268">
        <f t="shared" si="0"/>
        <v>4343500</v>
      </c>
      <c r="AL21" s="268">
        <f t="shared" si="0"/>
        <v>4343500</v>
      </c>
      <c r="AM21" s="268">
        <f t="shared" si="0"/>
        <v>4343500</v>
      </c>
      <c r="AN21" s="268">
        <f t="shared" si="0"/>
        <v>4343500</v>
      </c>
      <c r="AO21" s="268">
        <f t="shared" si="0"/>
        <v>4343500</v>
      </c>
      <c r="AP21" s="268">
        <f t="shared" si="0"/>
        <v>4343500</v>
      </c>
      <c r="AQ21" s="268">
        <f t="shared" si="0"/>
        <v>4343500</v>
      </c>
      <c r="AR21" s="268">
        <f t="shared" si="0"/>
        <v>4343500</v>
      </c>
      <c r="AS21" s="268">
        <f t="shared" si="0"/>
        <v>4343500</v>
      </c>
      <c r="AT21" s="268">
        <f t="shared" si="0"/>
        <v>4343500</v>
      </c>
      <c r="AU21" s="268">
        <f t="shared" si="0"/>
        <v>4343500</v>
      </c>
      <c r="AV21" s="268">
        <f t="shared" si="0"/>
        <v>4343500</v>
      </c>
      <c r="AW21" s="268">
        <f t="shared" si="0"/>
        <v>4343500</v>
      </c>
      <c r="AX21" s="268">
        <f t="shared" si="0"/>
        <v>4343500</v>
      </c>
    </row>
    <row r="22" spans="2:50" s="112" customFormat="1" ht="15">
      <c r="B22" s="267" t="s">
        <v>294</v>
      </c>
      <c r="C22" s="267" t="s">
        <v>293</v>
      </c>
      <c r="D22" s="268">
        <f>$D15</f>
        <v>219000</v>
      </c>
      <c r="E22" s="268">
        <f t="shared" ref="E22:AX22" si="1">$D15</f>
        <v>219000</v>
      </c>
      <c r="F22" s="268">
        <f t="shared" si="1"/>
        <v>219000</v>
      </c>
      <c r="G22" s="268">
        <f t="shared" si="1"/>
        <v>219000</v>
      </c>
      <c r="H22" s="268">
        <f t="shared" si="1"/>
        <v>219000</v>
      </c>
      <c r="I22" s="268">
        <f t="shared" si="1"/>
        <v>219000</v>
      </c>
      <c r="J22" s="268">
        <f t="shared" si="1"/>
        <v>219000</v>
      </c>
      <c r="K22" s="268">
        <f t="shared" si="1"/>
        <v>219000</v>
      </c>
      <c r="L22" s="268">
        <f t="shared" si="1"/>
        <v>219000</v>
      </c>
      <c r="M22" s="268">
        <f t="shared" si="1"/>
        <v>219000</v>
      </c>
      <c r="N22" s="268">
        <f t="shared" si="1"/>
        <v>219000</v>
      </c>
      <c r="O22" s="268">
        <f t="shared" si="1"/>
        <v>219000</v>
      </c>
      <c r="P22" s="268">
        <f t="shared" si="1"/>
        <v>219000</v>
      </c>
      <c r="Q22" s="268">
        <f t="shared" si="1"/>
        <v>219000</v>
      </c>
      <c r="R22" s="268">
        <f t="shared" si="1"/>
        <v>219000</v>
      </c>
      <c r="S22" s="268">
        <f t="shared" si="1"/>
        <v>219000</v>
      </c>
      <c r="T22" s="268">
        <f t="shared" si="1"/>
        <v>219000</v>
      </c>
      <c r="U22" s="268">
        <f t="shared" si="1"/>
        <v>219000</v>
      </c>
      <c r="V22" s="268">
        <f t="shared" si="1"/>
        <v>219000</v>
      </c>
      <c r="W22" s="268">
        <f t="shared" si="1"/>
        <v>219000</v>
      </c>
      <c r="X22" s="268">
        <f t="shared" si="1"/>
        <v>219000</v>
      </c>
      <c r="Y22" s="268">
        <f t="shared" si="1"/>
        <v>219000</v>
      </c>
      <c r="Z22" s="268">
        <f t="shared" si="1"/>
        <v>219000</v>
      </c>
      <c r="AA22" s="268">
        <f t="shared" si="1"/>
        <v>219000</v>
      </c>
      <c r="AB22" s="268">
        <f t="shared" si="1"/>
        <v>219000</v>
      </c>
      <c r="AC22" s="268">
        <f t="shared" si="1"/>
        <v>219000</v>
      </c>
      <c r="AD22" s="268">
        <f t="shared" si="1"/>
        <v>219000</v>
      </c>
      <c r="AE22" s="268">
        <f t="shared" si="1"/>
        <v>219000</v>
      </c>
      <c r="AF22" s="268">
        <f t="shared" si="1"/>
        <v>219000</v>
      </c>
      <c r="AG22" s="268">
        <f t="shared" si="1"/>
        <v>219000</v>
      </c>
      <c r="AH22" s="268">
        <f t="shared" si="1"/>
        <v>219000</v>
      </c>
      <c r="AI22" s="268">
        <f t="shared" si="1"/>
        <v>219000</v>
      </c>
      <c r="AJ22" s="268">
        <f t="shared" si="1"/>
        <v>219000</v>
      </c>
      <c r="AK22" s="268">
        <f t="shared" si="1"/>
        <v>219000</v>
      </c>
      <c r="AL22" s="268">
        <f t="shared" si="1"/>
        <v>219000</v>
      </c>
      <c r="AM22" s="268">
        <f t="shared" si="1"/>
        <v>219000</v>
      </c>
      <c r="AN22" s="268">
        <f t="shared" si="1"/>
        <v>219000</v>
      </c>
      <c r="AO22" s="268">
        <f t="shared" si="1"/>
        <v>219000</v>
      </c>
      <c r="AP22" s="268">
        <f t="shared" si="1"/>
        <v>219000</v>
      </c>
      <c r="AQ22" s="268">
        <f t="shared" si="1"/>
        <v>219000</v>
      </c>
      <c r="AR22" s="268">
        <f t="shared" si="1"/>
        <v>219000</v>
      </c>
      <c r="AS22" s="268">
        <f t="shared" si="1"/>
        <v>219000</v>
      </c>
      <c r="AT22" s="268">
        <f t="shared" si="1"/>
        <v>219000</v>
      </c>
      <c r="AU22" s="268">
        <f t="shared" si="1"/>
        <v>219000</v>
      </c>
      <c r="AV22" s="268">
        <f t="shared" si="1"/>
        <v>219000</v>
      </c>
      <c r="AW22" s="268">
        <f t="shared" si="1"/>
        <v>219000</v>
      </c>
      <c r="AX22" s="268">
        <f t="shared" si="1"/>
        <v>219000</v>
      </c>
    </row>
    <row r="23" spans="2:50" s="112" customFormat="1" ht="15">
      <c r="B23" s="269"/>
      <c r="C23" s="269"/>
      <c r="D23" s="269"/>
      <c r="E23" s="269"/>
      <c r="F23" s="269"/>
      <c r="G23" s="269"/>
      <c r="H23" s="269"/>
      <c r="I23" s="269"/>
      <c r="J23" s="269"/>
      <c r="K23" s="269"/>
      <c r="L23" s="269"/>
      <c r="M23" s="269"/>
      <c r="N23" s="270"/>
      <c r="O23" s="269"/>
      <c r="P23" s="269"/>
      <c r="Q23" s="269"/>
      <c r="R23" s="269"/>
      <c r="S23" s="269"/>
      <c r="T23" s="269"/>
      <c r="U23" s="269"/>
      <c r="V23" s="269"/>
      <c r="W23" s="269"/>
      <c r="X23" s="269"/>
      <c r="Y23" s="269"/>
      <c r="Z23" s="269"/>
      <c r="AA23" s="269"/>
      <c r="AB23" s="269"/>
      <c r="AC23" s="269"/>
      <c r="AD23" s="269"/>
      <c r="AE23" s="269"/>
      <c r="AF23" s="269"/>
      <c r="AG23" s="269"/>
      <c r="AH23" s="269"/>
      <c r="AI23" s="269"/>
      <c r="AJ23" s="269"/>
      <c r="AK23" s="269"/>
      <c r="AL23" s="269"/>
      <c r="AM23" s="269"/>
      <c r="AN23" s="269"/>
      <c r="AO23" s="269"/>
      <c r="AP23" s="269"/>
      <c r="AQ23" s="269"/>
      <c r="AR23" s="269"/>
      <c r="AS23" s="269"/>
      <c r="AT23" s="269"/>
      <c r="AU23" s="269"/>
      <c r="AV23" s="269"/>
      <c r="AW23" s="269"/>
      <c r="AX23" s="269"/>
    </row>
    <row r="24" spans="2:50" s="112" customFormat="1" ht="15">
      <c r="B24" s="31" t="s">
        <v>295</v>
      </c>
      <c r="C24" s="30"/>
      <c r="D24" s="30"/>
      <c r="E24" s="30"/>
      <c r="F24" s="30"/>
      <c r="G24" s="30"/>
      <c r="H24" s="30"/>
      <c r="I24" s="30"/>
      <c r="J24" s="30"/>
      <c r="K24" s="30"/>
      <c r="L24" s="30"/>
      <c r="M24" s="29"/>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28"/>
    </row>
    <row r="25" spans="2:50" s="112" customFormat="1" ht="15">
      <c r="B25" s="89" t="s">
        <v>2</v>
      </c>
      <c r="C25" s="89" t="s">
        <v>14</v>
      </c>
      <c r="D25" s="89">
        <v>2024</v>
      </c>
      <c r="E25" s="89">
        <v>2025</v>
      </c>
      <c r="F25" s="89">
        <v>2026</v>
      </c>
      <c r="G25" s="89">
        <v>2027</v>
      </c>
      <c r="H25" s="89">
        <v>2028</v>
      </c>
      <c r="I25" s="89">
        <v>2029</v>
      </c>
      <c r="J25" s="89">
        <v>2030</v>
      </c>
      <c r="K25" s="89">
        <v>2031</v>
      </c>
      <c r="L25" s="89">
        <v>2032</v>
      </c>
      <c r="M25" s="89">
        <v>2033</v>
      </c>
      <c r="N25" s="89">
        <v>2034</v>
      </c>
      <c r="O25" s="89">
        <v>2035</v>
      </c>
      <c r="P25" s="89">
        <v>2036</v>
      </c>
      <c r="Q25" s="89">
        <v>2037</v>
      </c>
      <c r="R25" s="89">
        <v>2038</v>
      </c>
      <c r="S25" s="89">
        <v>2039</v>
      </c>
      <c r="T25" s="89">
        <v>2040</v>
      </c>
      <c r="U25" s="89">
        <v>2041</v>
      </c>
      <c r="V25" s="89">
        <v>2042</v>
      </c>
      <c r="W25" s="89">
        <v>2043</v>
      </c>
      <c r="X25" s="89">
        <v>2044</v>
      </c>
      <c r="Y25" s="89">
        <v>2045</v>
      </c>
      <c r="Z25" s="89">
        <v>2046</v>
      </c>
      <c r="AA25" s="89">
        <v>2047</v>
      </c>
      <c r="AB25" s="89">
        <v>2048</v>
      </c>
      <c r="AC25" s="89">
        <v>2049</v>
      </c>
      <c r="AD25" s="89">
        <v>2050</v>
      </c>
      <c r="AE25" s="89">
        <v>2051</v>
      </c>
      <c r="AF25" s="89">
        <v>2052</v>
      </c>
      <c r="AG25" s="89">
        <v>2053</v>
      </c>
      <c r="AH25" s="89">
        <v>2054</v>
      </c>
      <c r="AI25" s="89">
        <v>2055</v>
      </c>
      <c r="AJ25" s="89">
        <v>2056</v>
      </c>
      <c r="AK25" s="89">
        <v>2057</v>
      </c>
      <c r="AL25" s="89">
        <v>2058</v>
      </c>
      <c r="AM25" s="89">
        <v>2059</v>
      </c>
      <c r="AN25" s="89">
        <v>2060</v>
      </c>
      <c r="AO25" s="89">
        <v>2061</v>
      </c>
      <c r="AP25" s="89">
        <v>2062</v>
      </c>
      <c r="AQ25" s="89">
        <v>2063</v>
      </c>
      <c r="AR25" s="89">
        <v>2064</v>
      </c>
      <c r="AS25" s="89">
        <v>2065</v>
      </c>
      <c r="AT25" s="89">
        <v>2066</v>
      </c>
      <c r="AU25" s="89">
        <v>2067</v>
      </c>
      <c r="AV25" s="89">
        <v>2068</v>
      </c>
      <c r="AW25" s="89">
        <v>2069</v>
      </c>
      <c r="AX25" s="89">
        <v>2070</v>
      </c>
    </row>
    <row r="26" spans="2:50" s="112" customFormat="1" ht="15">
      <c r="B26" s="85" t="s">
        <v>296</v>
      </c>
      <c r="C26" s="84"/>
      <c r="D26" s="86"/>
      <c r="E26" s="86"/>
      <c r="F26" s="86"/>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row>
    <row r="27" spans="2:50" s="112" customFormat="1" ht="15">
      <c r="B27" s="271" t="s">
        <v>292</v>
      </c>
      <c r="C27" s="271" t="s">
        <v>293</v>
      </c>
      <c r="D27" s="268">
        <f>D21</f>
        <v>4343500</v>
      </c>
      <c r="E27" s="268">
        <f>E21</f>
        <v>4343500</v>
      </c>
      <c r="F27" s="268">
        <f t="shared" ref="F27:AD27" si="2">F21</f>
        <v>4343500</v>
      </c>
      <c r="G27" s="268">
        <f t="shared" si="2"/>
        <v>4343500</v>
      </c>
      <c r="H27" s="268">
        <f t="shared" si="2"/>
        <v>4343500</v>
      </c>
      <c r="I27" s="268">
        <f t="shared" si="2"/>
        <v>4343500</v>
      </c>
      <c r="J27" s="268">
        <f t="shared" si="2"/>
        <v>4343500</v>
      </c>
      <c r="K27" s="268">
        <f t="shared" si="2"/>
        <v>4343500</v>
      </c>
      <c r="L27" s="268">
        <f t="shared" si="2"/>
        <v>4343500</v>
      </c>
      <c r="M27" s="268">
        <f t="shared" si="2"/>
        <v>4343500</v>
      </c>
      <c r="N27" s="268">
        <f t="shared" si="2"/>
        <v>4343500</v>
      </c>
      <c r="O27" s="268">
        <f t="shared" si="2"/>
        <v>4343500</v>
      </c>
      <c r="P27" s="268">
        <f t="shared" si="2"/>
        <v>4343500</v>
      </c>
      <c r="Q27" s="268">
        <f t="shared" si="2"/>
        <v>4343500</v>
      </c>
      <c r="R27" s="268">
        <f t="shared" si="2"/>
        <v>4343500</v>
      </c>
      <c r="S27" s="268">
        <f t="shared" si="2"/>
        <v>4343500</v>
      </c>
      <c r="T27" s="268">
        <f t="shared" si="2"/>
        <v>4343500</v>
      </c>
      <c r="U27" s="268">
        <f t="shared" si="2"/>
        <v>4343500</v>
      </c>
      <c r="V27" s="268">
        <f t="shared" si="2"/>
        <v>4343500</v>
      </c>
      <c r="W27" s="268">
        <f t="shared" si="2"/>
        <v>4343500</v>
      </c>
      <c r="X27" s="268">
        <f t="shared" si="2"/>
        <v>4343500</v>
      </c>
      <c r="Y27" s="268">
        <f t="shared" si="2"/>
        <v>4343500</v>
      </c>
      <c r="Z27" s="268">
        <f t="shared" si="2"/>
        <v>4343500</v>
      </c>
      <c r="AA27" s="268">
        <f t="shared" si="2"/>
        <v>4343500</v>
      </c>
      <c r="AB27" s="268">
        <f t="shared" si="2"/>
        <v>4343500</v>
      </c>
      <c r="AC27" s="268">
        <f t="shared" si="2"/>
        <v>4343500</v>
      </c>
      <c r="AD27" s="268">
        <f t="shared" si="2"/>
        <v>4343500</v>
      </c>
      <c r="AE27" s="268">
        <f t="shared" ref="AE27:AW27" si="3">AE21</f>
        <v>4343500</v>
      </c>
      <c r="AF27" s="268">
        <f t="shared" si="3"/>
        <v>4343500</v>
      </c>
      <c r="AG27" s="268">
        <f t="shared" si="3"/>
        <v>4343500</v>
      </c>
      <c r="AH27" s="268">
        <f t="shared" si="3"/>
        <v>4343500</v>
      </c>
      <c r="AI27" s="268">
        <f t="shared" si="3"/>
        <v>4343500</v>
      </c>
      <c r="AJ27" s="268">
        <f t="shared" si="3"/>
        <v>4343500</v>
      </c>
      <c r="AK27" s="268">
        <f t="shared" si="3"/>
        <v>4343500</v>
      </c>
      <c r="AL27" s="268">
        <f t="shared" si="3"/>
        <v>4343500</v>
      </c>
      <c r="AM27" s="268">
        <f t="shared" si="3"/>
        <v>4343500</v>
      </c>
      <c r="AN27" s="268">
        <f t="shared" si="3"/>
        <v>4343500</v>
      </c>
      <c r="AO27" s="268">
        <f t="shared" si="3"/>
        <v>4343500</v>
      </c>
      <c r="AP27" s="268">
        <f t="shared" si="3"/>
        <v>4343500</v>
      </c>
      <c r="AQ27" s="268">
        <f t="shared" si="3"/>
        <v>4343500</v>
      </c>
      <c r="AR27" s="268">
        <f t="shared" si="3"/>
        <v>4343500</v>
      </c>
      <c r="AS27" s="268">
        <f t="shared" si="3"/>
        <v>4343500</v>
      </c>
      <c r="AT27" s="268">
        <f t="shared" si="3"/>
        <v>4343500</v>
      </c>
      <c r="AU27" s="268">
        <f t="shared" si="3"/>
        <v>4343500</v>
      </c>
      <c r="AV27" s="268">
        <f t="shared" si="3"/>
        <v>4343500</v>
      </c>
      <c r="AW27" s="268">
        <f t="shared" si="3"/>
        <v>4343500</v>
      </c>
      <c r="AX27" s="268">
        <f t="shared" ref="AX27" si="4">AX21</f>
        <v>4343500</v>
      </c>
    </row>
    <row r="28" spans="2:50" s="112" customFormat="1" ht="15">
      <c r="B28" s="271" t="s">
        <v>294</v>
      </c>
      <c r="C28" s="271" t="s">
        <v>293</v>
      </c>
      <c r="D28" s="268">
        <f>D22</f>
        <v>219000</v>
      </c>
      <c r="E28" s="268">
        <f>E22</f>
        <v>219000</v>
      </c>
      <c r="F28" s="268">
        <f t="shared" ref="F28:AD28" si="5">F22</f>
        <v>219000</v>
      </c>
      <c r="G28" s="268">
        <f t="shared" si="5"/>
        <v>219000</v>
      </c>
      <c r="H28" s="268">
        <f t="shared" si="5"/>
        <v>219000</v>
      </c>
      <c r="I28" s="268">
        <f t="shared" si="5"/>
        <v>219000</v>
      </c>
      <c r="J28" s="268">
        <f t="shared" si="5"/>
        <v>219000</v>
      </c>
      <c r="K28" s="268">
        <f t="shared" si="5"/>
        <v>219000</v>
      </c>
      <c r="L28" s="268">
        <f t="shared" si="5"/>
        <v>219000</v>
      </c>
      <c r="M28" s="268">
        <f t="shared" si="5"/>
        <v>219000</v>
      </c>
      <c r="N28" s="268">
        <f t="shared" si="5"/>
        <v>219000</v>
      </c>
      <c r="O28" s="268">
        <f t="shared" si="5"/>
        <v>219000</v>
      </c>
      <c r="P28" s="268">
        <f t="shared" si="5"/>
        <v>219000</v>
      </c>
      <c r="Q28" s="268">
        <f t="shared" si="5"/>
        <v>219000</v>
      </c>
      <c r="R28" s="268">
        <f t="shared" si="5"/>
        <v>219000</v>
      </c>
      <c r="S28" s="268">
        <f t="shared" si="5"/>
        <v>219000</v>
      </c>
      <c r="T28" s="268">
        <f t="shared" si="5"/>
        <v>219000</v>
      </c>
      <c r="U28" s="268">
        <f t="shared" si="5"/>
        <v>219000</v>
      </c>
      <c r="V28" s="268">
        <f t="shared" si="5"/>
        <v>219000</v>
      </c>
      <c r="W28" s="268">
        <f t="shared" si="5"/>
        <v>219000</v>
      </c>
      <c r="X28" s="268">
        <f t="shared" si="5"/>
        <v>219000</v>
      </c>
      <c r="Y28" s="268">
        <f t="shared" si="5"/>
        <v>219000</v>
      </c>
      <c r="Z28" s="268">
        <f t="shared" si="5"/>
        <v>219000</v>
      </c>
      <c r="AA28" s="268">
        <f t="shared" si="5"/>
        <v>219000</v>
      </c>
      <c r="AB28" s="268">
        <f t="shared" si="5"/>
        <v>219000</v>
      </c>
      <c r="AC28" s="268">
        <f t="shared" si="5"/>
        <v>219000</v>
      </c>
      <c r="AD28" s="268">
        <f t="shared" si="5"/>
        <v>219000</v>
      </c>
      <c r="AE28" s="268">
        <f t="shared" ref="AE28:AW28" si="6">AE22</f>
        <v>219000</v>
      </c>
      <c r="AF28" s="268">
        <f t="shared" si="6"/>
        <v>219000</v>
      </c>
      <c r="AG28" s="268">
        <f t="shared" si="6"/>
        <v>219000</v>
      </c>
      <c r="AH28" s="268">
        <f t="shared" si="6"/>
        <v>219000</v>
      </c>
      <c r="AI28" s="268">
        <f t="shared" si="6"/>
        <v>219000</v>
      </c>
      <c r="AJ28" s="268">
        <f t="shared" si="6"/>
        <v>219000</v>
      </c>
      <c r="AK28" s="268">
        <f t="shared" si="6"/>
        <v>219000</v>
      </c>
      <c r="AL28" s="268">
        <f t="shared" si="6"/>
        <v>219000</v>
      </c>
      <c r="AM28" s="268">
        <f t="shared" si="6"/>
        <v>219000</v>
      </c>
      <c r="AN28" s="268">
        <f t="shared" si="6"/>
        <v>219000</v>
      </c>
      <c r="AO28" s="268">
        <f t="shared" si="6"/>
        <v>219000</v>
      </c>
      <c r="AP28" s="268">
        <f t="shared" si="6"/>
        <v>219000</v>
      </c>
      <c r="AQ28" s="268">
        <f t="shared" si="6"/>
        <v>219000</v>
      </c>
      <c r="AR28" s="268">
        <f t="shared" si="6"/>
        <v>219000</v>
      </c>
      <c r="AS28" s="268">
        <f t="shared" si="6"/>
        <v>219000</v>
      </c>
      <c r="AT28" s="268">
        <f t="shared" si="6"/>
        <v>219000</v>
      </c>
      <c r="AU28" s="268">
        <f t="shared" si="6"/>
        <v>219000</v>
      </c>
      <c r="AV28" s="268">
        <f t="shared" si="6"/>
        <v>219000</v>
      </c>
      <c r="AW28" s="268">
        <f t="shared" si="6"/>
        <v>219000</v>
      </c>
      <c r="AX28" s="268">
        <f t="shared" ref="AX28" si="7">AX22</f>
        <v>219000</v>
      </c>
    </row>
    <row r="29" spans="2:50" s="112" customFormat="1" ht="15">
      <c r="B29" s="269"/>
      <c r="C29" s="269"/>
      <c r="D29" s="269"/>
      <c r="E29" s="269"/>
      <c r="F29" s="269"/>
      <c r="G29" s="269"/>
      <c r="H29" s="269"/>
      <c r="I29" s="269"/>
      <c r="J29" s="269"/>
      <c r="K29" s="269"/>
      <c r="L29" s="269"/>
      <c r="M29" s="269"/>
      <c r="N29" s="270"/>
      <c r="O29" s="269"/>
      <c r="P29" s="269"/>
      <c r="Q29" s="269"/>
      <c r="R29" s="269"/>
      <c r="S29" s="269"/>
      <c r="T29" s="269"/>
      <c r="U29" s="269"/>
      <c r="V29" s="269"/>
      <c r="W29" s="269"/>
      <c r="X29" s="269"/>
      <c r="Y29" s="269"/>
      <c r="Z29" s="269"/>
      <c r="AA29" s="269"/>
      <c r="AB29" s="269"/>
      <c r="AC29" s="269"/>
      <c r="AD29" s="269"/>
      <c r="AE29" s="269"/>
      <c r="AF29" s="269"/>
      <c r="AG29" s="269"/>
      <c r="AH29" s="269"/>
      <c r="AI29" s="269"/>
      <c r="AJ29" s="269"/>
      <c r="AK29" s="269"/>
      <c r="AL29" s="269"/>
      <c r="AM29" s="269"/>
      <c r="AN29" s="269"/>
      <c r="AO29" s="269"/>
      <c r="AP29" s="269"/>
      <c r="AQ29" s="269"/>
      <c r="AR29" s="269"/>
      <c r="AS29" s="269"/>
      <c r="AT29" s="269"/>
      <c r="AU29" s="269"/>
      <c r="AV29" s="269"/>
      <c r="AW29" s="269"/>
      <c r="AX29" s="269"/>
    </row>
  </sheetData>
  <phoneticPr fontId="3" type="noConversion"/>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236C69"/>
  </sheetPr>
  <dimension ref="B1:AX55"/>
  <sheetViews>
    <sheetView showGridLines="0" topLeftCell="J44" workbookViewId="0">
      <selection activeCell="N54" sqref="N54"/>
    </sheetView>
  </sheetViews>
  <sheetFormatPr defaultRowHeight="16.899999999999999"/>
  <cols>
    <col min="1" max="1" width="2.25" customWidth="1"/>
    <col min="2" max="2" width="47.625" customWidth="1"/>
    <col min="3" max="50" width="15.25" customWidth="1"/>
  </cols>
  <sheetData>
    <row r="1" spans="2:50" s="102" customFormat="1" ht="24.6">
      <c r="B1" s="103" t="s">
        <v>297</v>
      </c>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row>
    <row r="2" spans="2:50" s="107" customFormat="1" ht="15">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row>
    <row r="3" spans="2:50" s="107" customFormat="1" ht="15">
      <c r="B3" s="179" t="s">
        <v>42</v>
      </c>
      <c r="C3" s="109"/>
      <c r="D3" s="109"/>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8"/>
      <c r="AG3" s="108"/>
      <c r="AH3" s="108"/>
      <c r="AI3" s="108"/>
      <c r="AJ3" s="108"/>
      <c r="AK3" s="108"/>
      <c r="AL3" s="108"/>
      <c r="AM3" s="108"/>
      <c r="AN3" s="108"/>
      <c r="AO3" s="108"/>
      <c r="AP3" s="108"/>
      <c r="AQ3" s="108"/>
      <c r="AR3" s="108"/>
      <c r="AS3" s="108"/>
      <c r="AT3" s="108"/>
      <c r="AU3" s="108"/>
      <c r="AV3" s="108"/>
      <c r="AW3" s="108"/>
      <c r="AX3" s="108"/>
    </row>
    <row r="4" spans="2:50" s="107" customFormat="1" ht="15">
      <c r="B4" s="272" t="s">
        <v>43</v>
      </c>
      <c r="C4" s="109"/>
      <c r="D4" s="109"/>
      <c r="E4" s="108"/>
      <c r="F4" s="108"/>
      <c r="G4" s="108"/>
      <c r="H4" s="108"/>
      <c r="I4" s="108"/>
      <c r="J4" s="108"/>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108"/>
      <c r="AJ4" s="108"/>
      <c r="AK4" s="108"/>
      <c r="AL4" s="108"/>
      <c r="AM4" s="108"/>
      <c r="AN4" s="108"/>
      <c r="AO4" s="108"/>
      <c r="AP4" s="108"/>
      <c r="AQ4" s="108"/>
      <c r="AR4" s="108"/>
      <c r="AS4" s="108"/>
      <c r="AT4" s="108"/>
      <c r="AU4" s="108"/>
      <c r="AV4" s="108"/>
      <c r="AW4" s="108"/>
      <c r="AX4" s="108"/>
    </row>
    <row r="5" spans="2:50" s="107" customFormat="1" ht="15">
      <c r="B5" s="273" t="s">
        <v>44</v>
      </c>
      <c r="C5" s="109"/>
      <c r="D5" s="109"/>
      <c r="E5" s="108"/>
      <c r="F5" s="108"/>
      <c r="G5" s="108"/>
      <c r="H5" s="108"/>
      <c r="I5" s="108"/>
      <c r="J5" s="108"/>
      <c r="K5" s="108"/>
      <c r="L5" s="108"/>
      <c r="M5" s="108"/>
      <c r="N5" s="108"/>
      <c r="O5" s="108"/>
      <c r="P5" s="108"/>
      <c r="Q5" s="108"/>
      <c r="R5" s="108"/>
      <c r="S5" s="108"/>
      <c r="T5" s="108"/>
      <c r="U5" s="108"/>
      <c r="V5" s="108"/>
      <c r="W5" s="108"/>
      <c r="X5" s="108"/>
      <c r="Y5" s="108"/>
      <c r="Z5" s="108"/>
      <c r="AA5" s="108"/>
      <c r="AB5" s="108"/>
      <c r="AC5" s="108"/>
      <c r="AD5" s="108"/>
      <c r="AE5" s="108"/>
      <c r="AF5" s="108"/>
      <c r="AG5" s="108"/>
      <c r="AH5" s="108"/>
      <c r="AI5" s="108"/>
      <c r="AJ5" s="108"/>
      <c r="AK5" s="108"/>
      <c r="AL5" s="108"/>
      <c r="AM5" s="108"/>
      <c r="AN5" s="108"/>
      <c r="AO5" s="108"/>
      <c r="AP5" s="108"/>
      <c r="AQ5" s="108"/>
      <c r="AR5" s="108"/>
      <c r="AS5" s="108"/>
      <c r="AT5" s="108"/>
      <c r="AU5" s="108"/>
      <c r="AV5" s="108"/>
      <c r="AW5" s="108"/>
      <c r="AX5" s="108"/>
    </row>
    <row r="6" spans="2:50" s="107" customFormat="1" ht="15">
      <c r="B6" t="s">
        <v>45</v>
      </c>
      <c r="C6" s="109"/>
      <c r="D6" s="109"/>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c r="AW6" s="108"/>
      <c r="AX6" s="108"/>
    </row>
    <row r="7" spans="2:50" s="107" customFormat="1" ht="15">
      <c r="B7" s="274" t="s">
        <v>46</v>
      </c>
      <c r="C7" s="109"/>
      <c r="D7" s="109"/>
      <c r="E7" s="108"/>
      <c r="F7" s="108"/>
      <c r="G7" s="108"/>
      <c r="H7" s="108"/>
      <c r="I7" s="108"/>
      <c r="J7" s="108"/>
      <c r="K7" s="108"/>
      <c r="L7" s="108"/>
      <c r="M7" s="108"/>
      <c r="N7" s="108"/>
      <c r="O7" s="108"/>
      <c r="P7" s="108"/>
      <c r="Q7" s="108"/>
      <c r="R7" s="108"/>
      <c r="S7" s="108"/>
      <c r="T7" s="108"/>
      <c r="U7" s="108"/>
      <c r="V7" s="108"/>
      <c r="W7" s="108"/>
      <c r="X7" s="108"/>
      <c r="Y7" s="108"/>
      <c r="Z7" s="108"/>
      <c r="AA7" s="108"/>
      <c r="AB7" s="108"/>
      <c r="AC7" s="108"/>
      <c r="AD7" s="108"/>
      <c r="AE7" s="108"/>
      <c r="AF7" s="108"/>
      <c r="AG7" s="108"/>
      <c r="AH7" s="108"/>
      <c r="AI7" s="108"/>
      <c r="AJ7" s="108"/>
      <c r="AK7" s="108"/>
      <c r="AL7" s="108"/>
      <c r="AM7" s="108"/>
      <c r="AN7" s="108"/>
      <c r="AO7" s="108"/>
      <c r="AP7" s="108"/>
      <c r="AQ7" s="108"/>
      <c r="AR7" s="108"/>
      <c r="AS7" s="108"/>
      <c r="AT7" s="108"/>
      <c r="AU7" s="108"/>
      <c r="AV7" s="108"/>
      <c r="AW7" s="108"/>
      <c r="AX7" s="108"/>
    </row>
    <row r="8" spans="2:50" s="107" customFormat="1" ht="15">
      <c r="B8" s="108"/>
      <c r="C8" s="108"/>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c r="AM8" s="108"/>
      <c r="AN8" s="108"/>
      <c r="AO8" s="108"/>
      <c r="AP8" s="108"/>
      <c r="AQ8" s="108"/>
      <c r="AR8" s="108"/>
      <c r="AS8" s="108"/>
      <c r="AT8" s="108"/>
      <c r="AU8" s="108"/>
      <c r="AV8" s="108"/>
      <c r="AW8" s="108"/>
      <c r="AX8" s="108"/>
    </row>
    <row r="9" spans="2:50" s="107" customFormat="1" ht="15">
      <c r="B9" s="98" t="s">
        <v>298</v>
      </c>
      <c r="C9" s="98"/>
      <c r="D9" s="98"/>
    </row>
    <row r="10" spans="2:50" s="107" customFormat="1" ht="15">
      <c r="B10" s="97" t="s">
        <v>2</v>
      </c>
      <c r="C10" s="97" t="s">
        <v>14</v>
      </c>
      <c r="D10" s="97" t="s">
        <v>3</v>
      </c>
    </row>
    <row r="11" spans="2:50" s="107" customFormat="1" ht="15">
      <c r="B11" s="27" t="str">
        <f>'Parameter Values'!B10</f>
        <v>General Parameters</v>
      </c>
      <c r="C11" s="27"/>
      <c r="D11" s="26"/>
      <c r="E11" s="108"/>
      <c r="F11" s="108"/>
      <c r="G11" s="108"/>
      <c r="H11" s="108"/>
      <c r="I11" s="108"/>
      <c r="J11" s="108"/>
      <c r="K11" s="108"/>
      <c r="L11" s="108"/>
      <c r="M11" s="108"/>
      <c r="N11" s="108"/>
      <c r="O11" s="108"/>
      <c r="P11" s="108"/>
      <c r="Q11" s="108"/>
      <c r="R11" s="108"/>
      <c r="S11" s="108"/>
      <c r="T11" s="108"/>
      <c r="U11" s="108"/>
      <c r="V11" s="108"/>
      <c r="W11" s="108"/>
      <c r="X11" s="108"/>
      <c r="Y11" s="108"/>
      <c r="Z11" s="108"/>
      <c r="AA11" s="108"/>
      <c r="AB11" s="108"/>
      <c r="AC11" s="108"/>
      <c r="AD11" s="108"/>
      <c r="AE11" s="108"/>
      <c r="AF11" s="108"/>
      <c r="AG11" s="108"/>
      <c r="AH11" s="108"/>
      <c r="AI11" s="108"/>
      <c r="AJ11" s="108"/>
      <c r="AK11" s="108"/>
      <c r="AL11" s="108"/>
      <c r="AM11" s="108"/>
      <c r="AN11" s="108"/>
      <c r="AO11" s="108"/>
      <c r="AP11" s="108"/>
      <c r="AQ11" s="108"/>
      <c r="AR11" s="108"/>
      <c r="AS11" s="108"/>
      <c r="AT11" s="108"/>
      <c r="AU11" s="108"/>
      <c r="AV11" s="108"/>
      <c r="AW11" s="108"/>
      <c r="AX11" s="108"/>
    </row>
    <row r="12" spans="2:50" s="107" customFormat="1" ht="15">
      <c r="B12" s="106" t="str">
        <f>'Parameter Values'!B11</f>
        <v>Days per Year</v>
      </c>
      <c r="C12" s="106" t="str">
        <f>'Parameter Values'!C11</f>
        <v>days per year</v>
      </c>
      <c r="D12" s="15">
        <f>'Parameter Values'!D11</f>
        <v>365</v>
      </c>
      <c r="E12" s="108"/>
      <c r="F12" s="108"/>
      <c r="G12" s="108"/>
      <c r="H12" s="108"/>
      <c r="I12" s="108"/>
      <c r="J12" s="108"/>
      <c r="K12" s="108"/>
      <c r="L12" s="108"/>
      <c r="M12" s="108"/>
      <c r="N12" s="108"/>
      <c r="O12" s="108"/>
      <c r="P12" s="108"/>
      <c r="Q12" s="108"/>
      <c r="R12" s="108"/>
      <c r="S12" s="108"/>
      <c r="T12" s="108"/>
      <c r="U12" s="108"/>
      <c r="V12" s="108"/>
      <c r="W12" s="108"/>
      <c r="X12" s="108"/>
      <c r="Y12" s="108"/>
      <c r="Z12" s="108"/>
      <c r="AA12" s="108"/>
      <c r="AB12" s="108"/>
      <c r="AC12" s="108"/>
      <c r="AD12" s="108"/>
      <c r="AE12" s="108"/>
      <c r="AF12" s="108"/>
      <c r="AG12" s="108"/>
      <c r="AH12" s="108"/>
      <c r="AI12" s="108"/>
      <c r="AJ12" s="108"/>
      <c r="AK12" s="108"/>
      <c r="AL12" s="108"/>
      <c r="AM12" s="108"/>
      <c r="AN12" s="108"/>
      <c r="AO12" s="108"/>
      <c r="AP12" s="108"/>
      <c r="AQ12" s="108"/>
      <c r="AR12" s="108"/>
      <c r="AS12" s="108"/>
      <c r="AT12" s="108"/>
      <c r="AU12" s="108"/>
      <c r="AV12" s="108"/>
      <c r="AW12" s="108"/>
      <c r="AX12" s="108"/>
    </row>
    <row r="13" spans="2:50" s="107" customFormat="1" ht="15">
      <c r="B13" s="106" t="str">
        <f>'Parameter Values'!B12</f>
        <v>Hour per Day</v>
      </c>
      <c r="C13" s="106" t="str">
        <f>'Parameter Values'!C12</f>
        <v>hours per day</v>
      </c>
      <c r="D13" s="15">
        <f>'Parameter Values'!D12</f>
        <v>24</v>
      </c>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c r="AI13" s="108"/>
      <c r="AJ13" s="108"/>
      <c r="AK13" s="108"/>
      <c r="AL13" s="108"/>
      <c r="AM13" s="108"/>
      <c r="AN13" s="108"/>
      <c r="AO13" s="108"/>
      <c r="AP13" s="108"/>
      <c r="AQ13" s="108"/>
      <c r="AR13" s="108"/>
      <c r="AS13" s="108"/>
      <c r="AT13" s="108"/>
      <c r="AU13" s="108"/>
      <c r="AV13" s="108"/>
      <c r="AW13" s="108"/>
      <c r="AX13" s="108"/>
    </row>
    <row r="14" spans="2:50" s="107" customFormat="1" ht="15">
      <c r="B14" s="27" t="str">
        <f>'Inputs &amp; Assumptions'!B32</f>
        <v>Flood Data</v>
      </c>
      <c r="C14" s="27"/>
      <c r="D14" s="26"/>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c r="AI14" s="108"/>
      <c r="AJ14" s="108"/>
      <c r="AK14" s="108"/>
      <c r="AL14" s="108"/>
      <c r="AM14" s="108"/>
      <c r="AN14" s="108"/>
      <c r="AO14" s="108"/>
      <c r="AP14" s="108"/>
      <c r="AQ14" s="108"/>
      <c r="AR14" s="108"/>
      <c r="AS14" s="108"/>
      <c r="AT14" s="108"/>
      <c r="AU14" s="108"/>
      <c r="AV14" s="108"/>
      <c r="AW14" s="108"/>
      <c r="AX14" s="108"/>
    </row>
    <row r="15" spans="2:50" s="107" customFormat="1" ht="15">
      <c r="B15" s="25" t="str">
        <f>'Inputs &amp; Assumptions'!B33</f>
        <v>Annual Flood Probability</v>
      </c>
      <c r="C15" s="25"/>
      <c r="D15" s="24"/>
      <c r="E15" s="108"/>
      <c r="F15" s="108"/>
      <c r="G15" s="108"/>
      <c r="H15" s="108"/>
      <c r="I15" s="108"/>
      <c r="J15" s="108"/>
      <c r="K15" s="108"/>
      <c r="L15" s="108"/>
      <c r="M15" s="108"/>
      <c r="N15" s="108"/>
      <c r="O15" s="108"/>
      <c r="P15" s="108"/>
      <c r="Q15" s="108"/>
      <c r="R15" s="108"/>
      <c r="S15" s="108"/>
      <c r="T15" s="108"/>
      <c r="U15" s="108"/>
      <c r="V15" s="108"/>
      <c r="W15" s="108"/>
      <c r="X15" s="108"/>
      <c r="Y15" s="108"/>
      <c r="Z15" s="108"/>
      <c r="AA15" s="108"/>
      <c r="AB15" s="108"/>
      <c r="AC15" s="108"/>
      <c r="AD15" s="108"/>
      <c r="AE15" s="108"/>
      <c r="AF15" s="108"/>
      <c r="AG15" s="108"/>
      <c r="AH15" s="108"/>
      <c r="AI15" s="108"/>
      <c r="AJ15" s="108"/>
      <c r="AK15" s="108"/>
      <c r="AL15" s="108"/>
      <c r="AM15" s="108"/>
      <c r="AN15" s="108"/>
      <c r="AO15" s="108"/>
      <c r="AP15" s="108"/>
      <c r="AQ15" s="108"/>
      <c r="AR15" s="108"/>
      <c r="AS15" s="108"/>
      <c r="AT15" s="108"/>
      <c r="AU15" s="108"/>
      <c r="AV15" s="108"/>
      <c r="AW15" s="108"/>
      <c r="AX15" s="108"/>
    </row>
    <row r="16" spans="2:50" s="107" customFormat="1" ht="15">
      <c r="B16" s="106" t="str">
        <f>'Inputs &amp; Assumptions'!B34</f>
        <v>25-Year Event</v>
      </c>
      <c r="C16" s="106" t="str">
        <f>'Inputs &amp; Assumptions'!C34</f>
        <v>percentage</v>
      </c>
      <c r="D16" s="23">
        <f>'Inputs &amp; Assumptions'!D34</f>
        <v>0.04</v>
      </c>
      <c r="E16" s="108"/>
      <c r="F16" s="108"/>
      <c r="G16" s="108"/>
      <c r="H16" s="108"/>
      <c r="I16" s="108"/>
      <c r="J16" s="108"/>
      <c r="K16" s="108"/>
      <c r="L16" s="108"/>
      <c r="M16" s="108"/>
      <c r="N16" s="108"/>
      <c r="O16" s="108"/>
      <c r="P16" s="108"/>
      <c r="Q16" s="108"/>
      <c r="R16" s="108"/>
      <c r="S16" s="108"/>
      <c r="T16" s="108"/>
      <c r="U16" s="108"/>
      <c r="V16" s="108"/>
      <c r="W16" s="108"/>
      <c r="X16" s="108"/>
      <c r="Y16" s="108"/>
      <c r="Z16" s="108"/>
      <c r="AA16" s="108"/>
      <c r="AB16" s="108"/>
      <c r="AC16" s="108"/>
      <c r="AD16" s="108"/>
      <c r="AE16" s="108"/>
      <c r="AF16" s="108"/>
      <c r="AG16" s="108"/>
      <c r="AH16" s="108"/>
      <c r="AI16" s="108"/>
      <c r="AJ16" s="108"/>
      <c r="AK16" s="108"/>
      <c r="AL16" s="108"/>
      <c r="AM16" s="108"/>
      <c r="AN16" s="108"/>
      <c r="AO16" s="108"/>
      <c r="AP16" s="108"/>
      <c r="AQ16" s="108"/>
      <c r="AR16" s="108"/>
      <c r="AS16" s="108"/>
      <c r="AT16" s="108"/>
      <c r="AU16" s="108"/>
      <c r="AV16" s="108"/>
      <c r="AW16" s="108"/>
      <c r="AX16" s="108"/>
    </row>
    <row r="17" spans="2:50" s="107" customFormat="1" ht="15">
      <c r="B17" s="106" t="str">
        <f>'Inputs &amp; Assumptions'!B35</f>
        <v>50-Year Event</v>
      </c>
      <c r="C17" s="106" t="str">
        <f>'Inputs &amp; Assumptions'!C35</f>
        <v>percentage</v>
      </c>
      <c r="D17" s="23">
        <f>'Inputs &amp; Assumptions'!D35</f>
        <v>0.02</v>
      </c>
      <c r="E17" s="108"/>
      <c r="F17" s="108"/>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c r="AK17" s="108"/>
      <c r="AL17" s="108"/>
      <c r="AM17" s="108"/>
      <c r="AN17" s="108"/>
      <c r="AO17" s="108"/>
      <c r="AP17" s="108"/>
      <c r="AQ17" s="108"/>
      <c r="AR17" s="108"/>
      <c r="AS17" s="108"/>
      <c r="AT17" s="108"/>
      <c r="AU17" s="108"/>
      <c r="AV17" s="108"/>
      <c r="AW17" s="108"/>
      <c r="AX17" s="108"/>
    </row>
    <row r="18" spans="2:50" s="107" customFormat="1" ht="15">
      <c r="B18" s="106" t="str">
        <f>'Inputs &amp; Assumptions'!B36</f>
        <v>100-Year Event</v>
      </c>
      <c r="C18" s="106" t="str">
        <f>'Inputs &amp; Assumptions'!C36</f>
        <v>percentage</v>
      </c>
      <c r="D18" s="23">
        <f>'Inputs &amp; Assumptions'!D36</f>
        <v>0.01</v>
      </c>
      <c r="E18" s="108"/>
      <c r="F18" s="108"/>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c r="AI18" s="108"/>
      <c r="AJ18" s="108"/>
      <c r="AK18" s="108"/>
      <c r="AL18" s="108"/>
      <c r="AM18" s="108"/>
      <c r="AN18" s="108"/>
      <c r="AO18" s="108"/>
      <c r="AP18" s="108"/>
      <c r="AQ18" s="108"/>
      <c r="AR18" s="108"/>
      <c r="AS18" s="108"/>
      <c r="AT18" s="108"/>
      <c r="AU18" s="108"/>
      <c r="AV18" s="108"/>
      <c r="AW18" s="108"/>
      <c r="AX18" s="108"/>
    </row>
    <row r="19" spans="2:50" s="107" customFormat="1" ht="15">
      <c r="B19" s="25" t="str">
        <f>'Inputs &amp; Assumptions'!B53</f>
        <v>Avoided Closure</v>
      </c>
      <c r="C19" s="25"/>
      <c r="D19" s="24"/>
      <c r="E19" s="108"/>
      <c r="F19" s="108"/>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108"/>
      <c r="AX19" s="108"/>
    </row>
    <row r="20" spans="2:50" s="107" customFormat="1" ht="15">
      <c r="B20" s="106" t="str">
        <f>'Inputs &amp; Assumptions'!B54</f>
        <v>25-Year Event</v>
      </c>
      <c r="C20" s="106" t="str">
        <f>'Inputs &amp; Assumptions'!C54</f>
        <v>hours/event</v>
      </c>
      <c r="D20" s="106">
        <f>'Inputs &amp; Assumptions'!D54</f>
        <v>10</v>
      </c>
      <c r="E20" s="108"/>
      <c r="F20" s="108"/>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8"/>
      <c r="AK20" s="108"/>
      <c r="AL20" s="108"/>
      <c r="AM20" s="108"/>
      <c r="AN20" s="108"/>
      <c r="AO20" s="108"/>
      <c r="AP20" s="108"/>
      <c r="AQ20" s="108"/>
      <c r="AR20" s="108"/>
      <c r="AS20" s="108"/>
      <c r="AT20" s="108"/>
      <c r="AU20" s="108"/>
      <c r="AV20" s="108"/>
      <c r="AW20" s="108"/>
      <c r="AX20" s="108"/>
    </row>
    <row r="21" spans="2:50" s="107" customFormat="1" ht="15">
      <c r="B21" s="106" t="str">
        <f>'Inputs &amp; Assumptions'!B55</f>
        <v>50-Year Event</v>
      </c>
      <c r="C21" s="106" t="str">
        <f>'Inputs &amp; Assumptions'!C55</f>
        <v>hours/event</v>
      </c>
      <c r="D21" s="106">
        <f>'Inputs &amp; Assumptions'!D55</f>
        <v>12</v>
      </c>
      <c r="E21" s="108"/>
      <c r="F21" s="108"/>
      <c r="G21" s="108"/>
      <c r="H21" s="108"/>
      <c r="I21" s="108"/>
      <c r="J21" s="108"/>
      <c r="K21" s="108"/>
      <c r="L21" s="108"/>
      <c r="M21" s="108"/>
      <c r="N21" s="108"/>
      <c r="O21" s="108"/>
      <c r="P21" s="108"/>
      <c r="Q21" s="108"/>
      <c r="R21" s="108"/>
      <c r="S21" s="108"/>
      <c r="T21" s="108"/>
      <c r="U21" s="108"/>
      <c r="V21" s="108"/>
      <c r="W21" s="108"/>
      <c r="X21" s="108"/>
      <c r="Y21" s="108"/>
      <c r="Z21" s="108"/>
      <c r="AA21" s="108"/>
      <c r="AB21" s="108"/>
      <c r="AC21" s="108"/>
      <c r="AD21" s="108"/>
      <c r="AE21" s="108"/>
      <c r="AF21" s="108"/>
      <c r="AG21" s="108"/>
      <c r="AH21" s="108"/>
      <c r="AI21" s="108"/>
      <c r="AJ21" s="108"/>
      <c r="AK21" s="108"/>
      <c r="AL21" s="108"/>
      <c r="AM21" s="108"/>
      <c r="AN21" s="108"/>
      <c r="AO21" s="108"/>
      <c r="AP21" s="108"/>
      <c r="AQ21" s="108"/>
      <c r="AR21" s="108"/>
      <c r="AS21" s="108"/>
      <c r="AT21" s="108"/>
      <c r="AU21" s="108"/>
      <c r="AV21" s="108"/>
      <c r="AW21" s="108"/>
      <c r="AX21" s="108"/>
    </row>
    <row r="22" spans="2:50" s="107" customFormat="1" ht="15">
      <c r="B22" s="106" t="str">
        <f>'Inputs &amp; Assumptions'!B56</f>
        <v>100-Year Event</v>
      </c>
      <c r="C22" s="106" t="str">
        <f>'Inputs &amp; Assumptions'!C56</f>
        <v>hours/event</v>
      </c>
      <c r="D22" s="106">
        <f>'Inputs &amp; Assumptions'!D56</f>
        <v>8</v>
      </c>
      <c r="E22" s="108"/>
      <c r="F22" s="108"/>
      <c r="G22" s="108"/>
      <c r="H22" s="108"/>
      <c r="I22" s="108"/>
      <c r="J22" s="108"/>
      <c r="K22" s="108"/>
      <c r="L22" s="108"/>
      <c r="M22" s="108"/>
      <c r="N22" s="108"/>
      <c r="O22" s="108"/>
      <c r="P22" s="108"/>
      <c r="Q22" s="108"/>
      <c r="R22" s="108"/>
      <c r="S22" s="108"/>
      <c r="T22" s="108"/>
      <c r="U22" s="108"/>
      <c r="V22" s="108"/>
      <c r="W22" s="108"/>
      <c r="X22" s="108"/>
      <c r="Y22" s="108"/>
      <c r="Z22" s="108"/>
      <c r="AA22" s="108"/>
      <c r="AB22" s="108"/>
      <c r="AC22" s="108"/>
      <c r="AD22" s="108"/>
      <c r="AE22" s="108"/>
      <c r="AF22" s="108"/>
      <c r="AG22" s="108"/>
      <c r="AH22" s="108"/>
      <c r="AI22" s="108"/>
      <c r="AJ22" s="108"/>
      <c r="AK22" s="108"/>
      <c r="AL22" s="108"/>
      <c r="AM22" s="108"/>
      <c r="AN22" s="108"/>
      <c r="AO22" s="108"/>
      <c r="AP22" s="108"/>
      <c r="AQ22" s="108"/>
      <c r="AR22" s="108"/>
      <c r="AS22" s="108"/>
      <c r="AT22" s="108"/>
      <c r="AU22" s="108"/>
      <c r="AV22" s="108"/>
      <c r="AW22" s="108"/>
      <c r="AX22" s="108"/>
    </row>
    <row r="23" spans="2:50" s="107" customFormat="1" ht="15">
      <c r="B23" s="25" t="str">
        <f>'Inputs &amp; Assumptions'!B65</f>
        <v>Net Additional Detour Distance</v>
      </c>
      <c r="C23" s="25"/>
      <c r="D23" s="24"/>
      <c r="E23" s="108"/>
      <c r="F23" s="108"/>
      <c r="G23" s="108"/>
      <c r="H23" s="108"/>
      <c r="I23" s="108"/>
      <c r="J23" s="108"/>
      <c r="K23" s="108"/>
      <c r="L23" s="108"/>
      <c r="M23" s="108"/>
      <c r="N23" s="108"/>
      <c r="O23" s="108"/>
      <c r="P23" s="108"/>
      <c r="Q23" s="108"/>
      <c r="R23" s="108"/>
      <c r="S23" s="108"/>
      <c r="T23" s="108"/>
      <c r="U23" s="108"/>
      <c r="V23" s="108"/>
      <c r="W23" s="108"/>
      <c r="X23" s="108"/>
      <c r="Y23" s="108"/>
      <c r="Z23" s="108"/>
      <c r="AA23" s="108"/>
      <c r="AB23" s="108"/>
      <c r="AC23" s="108"/>
      <c r="AD23" s="108"/>
      <c r="AE23" s="108"/>
      <c r="AF23" s="108"/>
      <c r="AG23" s="108"/>
      <c r="AH23" s="108"/>
      <c r="AI23" s="108"/>
      <c r="AJ23" s="108"/>
      <c r="AK23" s="108"/>
      <c r="AL23" s="108"/>
      <c r="AM23" s="108"/>
      <c r="AN23" s="108"/>
      <c r="AO23" s="108"/>
      <c r="AP23" s="108"/>
      <c r="AQ23" s="108"/>
      <c r="AR23" s="108"/>
      <c r="AS23" s="108"/>
      <c r="AT23" s="108"/>
      <c r="AU23" s="108"/>
      <c r="AV23" s="108"/>
      <c r="AW23" s="108"/>
      <c r="AX23" s="108"/>
    </row>
    <row r="24" spans="2:50" s="107" customFormat="1" ht="15">
      <c r="B24" s="106" t="str">
        <f>'Inputs &amp; Assumptions'!B66</f>
        <v>25-Year Event</v>
      </c>
      <c r="C24" s="106" t="str">
        <f>'Inputs &amp; Assumptions'!C66</f>
        <v>miles/trip</v>
      </c>
      <c r="D24" s="22">
        <f>'Inputs &amp; Assumptions'!D66</f>
        <v>0.35335844293382768</v>
      </c>
      <c r="E24" s="108"/>
      <c r="F24" s="108"/>
      <c r="G24" s="108"/>
      <c r="H24" s="108"/>
      <c r="I24" s="108"/>
      <c r="J24" s="108"/>
      <c r="K24" s="108"/>
      <c r="L24" s="108"/>
      <c r="M24" s="108"/>
      <c r="N24" s="108"/>
      <c r="O24" s="108"/>
      <c r="P24" s="108"/>
      <c r="Q24" s="108"/>
      <c r="R24" s="108"/>
      <c r="S24" s="108"/>
      <c r="T24" s="108"/>
      <c r="U24" s="108"/>
      <c r="V24" s="108"/>
      <c r="W24" s="108"/>
      <c r="X24" s="108"/>
      <c r="Y24" s="108"/>
      <c r="Z24" s="108"/>
      <c r="AA24" s="108"/>
      <c r="AB24" s="108"/>
      <c r="AC24" s="108"/>
      <c r="AD24" s="108"/>
      <c r="AE24" s="108"/>
      <c r="AF24" s="108"/>
      <c r="AG24" s="108"/>
      <c r="AH24" s="108"/>
      <c r="AI24" s="108"/>
      <c r="AJ24" s="108"/>
      <c r="AK24" s="108"/>
      <c r="AL24" s="108"/>
      <c r="AM24" s="108"/>
      <c r="AN24" s="108"/>
      <c r="AO24" s="108"/>
      <c r="AP24" s="108"/>
      <c r="AQ24" s="108"/>
      <c r="AR24" s="108"/>
      <c r="AS24" s="108"/>
      <c r="AT24" s="108"/>
      <c r="AU24" s="108"/>
      <c r="AV24" s="108"/>
      <c r="AW24" s="108"/>
      <c r="AX24" s="108"/>
    </row>
    <row r="25" spans="2:50" s="107" customFormat="1" ht="15">
      <c r="B25" s="106" t="str">
        <f>'Inputs &amp; Assumptions'!B67</f>
        <v>50-Year Event</v>
      </c>
      <c r="C25" s="106" t="str">
        <f>'Inputs &amp; Assumptions'!C67</f>
        <v>miles/trip</v>
      </c>
      <c r="D25" s="22">
        <f>'Inputs &amp; Assumptions'!D67</f>
        <v>0.35335844293382768</v>
      </c>
      <c r="E25" s="108"/>
      <c r="F25" s="108"/>
      <c r="G25" s="108"/>
      <c r="H25" s="108"/>
      <c r="I25" s="108"/>
      <c r="J25" s="108"/>
      <c r="K25" s="108"/>
      <c r="L25" s="108"/>
      <c r="M25" s="108"/>
      <c r="N25" s="108"/>
      <c r="O25" s="108"/>
      <c r="P25" s="108"/>
      <c r="Q25" s="108"/>
      <c r="R25" s="108"/>
      <c r="S25" s="108"/>
      <c r="T25" s="108"/>
      <c r="U25" s="108"/>
      <c r="V25" s="108"/>
      <c r="W25" s="108"/>
      <c r="X25" s="108"/>
      <c r="Y25" s="108"/>
      <c r="Z25" s="108"/>
      <c r="AA25" s="108"/>
      <c r="AB25" s="108"/>
      <c r="AC25" s="108"/>
      <c r="AD25" s="108"/>
      <c r="AE25" s="108"/>
      <c r="AF25" s="108"/>
      <c r="AG25" s="108"/>
      <c r="AH25" s="108"/>
      <c r="AI25" s="108"/>
      <c r="AJ25" s="108"/>
      <c r="AK25" s="108"/>
      <c r="AL25" s="108"/>
      <c r="AM25" s="108"/>
      <c r="AN25" s="108"/>
      <c r="AO25" s="108"/>
      <c r="AP25" s="108"/>
      <c r="AQ25" s="108"/>
      <c r="AR25" s="108"/>
      <c r="AS25" s="108"/>
      <c r="AT25" s="108"/>
      <c r="AU25" s="108"/>
      <c r="AV25" s="108"/>
      <c r="AW25" s="108"/>
      <c r="AX25" s="108"/>
    </row>
    <row r="26" spans="2:50" s="107" customFormat="1" ht="15">
      <c r="B26" s="106" t="str">
        <f>'Inputs &amp; Assumptions'!B68</f>
        <v>100-Year Event</v>
      </c>
      <c r="C26" s="106" t="str">
        <f>'Inputs &amp; Assumptions'!C68</f>
        <v>miles/trip</v>
      </c>
      <c r="D26" s="22">
        <f>'Inputs &amp; Assumptions'!D68</f>
        <v>22.791399478002635</v>
      </c>
      <c r="E26" s="108"/>
      <c r="F26" s="108"/>
      <c r="G26" s="108"/>
      <c r="H26" s="108"/>
      <c r="I26" s="108"/>
      <c r="J26" s="108"/>
      <c r="K26" s="108"/>
      <c r="L26" s="108"/>
      <c r="M26" s="108"/>
      <c r="N26" s="108"/>
      <c r="O26" s="108"/>
      <c r="P26" s="108"/>
      <c r="Q26" s="108"/>
      <c r="R26" s="108"/>
      <c r="S26" s="108"/>
      <c r="T26" s="108"/>
      <c r="U26" s="108"/>
      <c r="V26" s="108"/>
      <c r="W26" s="108"/>
      <c r="X26" s="108"/>
      <c r="Y26" s="108"/>
      <c r="Z26" s="108"/>
      <c r="AA26" s="108"/>
      <c r="AB26" s="108"/>
      <c r="AC26" s="108"/>
      <c r="AD26" s="108"/>
      <c r="AE26" s="108"/>
      <c r="AF26" s="108"/>
      <c r="AG26" s="108"/>
      <c r="AH26" s="108"/>
      <c r="AI26" s="108"/>
      <c r="AJ26" s="108"/>
      <c r="AK26" s="108"/>
      <c r="AL26" s="108"/>
      <c r="AM26" s="108"/>
      <c r="AN26" s="108"/>
      <c r="AO26" s="108"/>
      <c r="AP26" s="108"/>
      <c r="AQ26" s="108"/>
      <c r="AR26" s="108"/>
      <c r="AS26" s="108"/>
      <c r="AT26" s="108"/>
      <c r="AU26" s="108"/>
      <c r="AV26" s="108"/>
      <c r="AW26" s="108"/>
      <c r="AX26" s="108"/>
    </row>
    <row r="27" spans="2:50" s="107" customFormat="1" ht="15">
      <c r="B27" s="25" t="str">
        <f>'Inputs &amp; Assumptions'!B69</f>
        <v>Detour Route</v>
      </c>
      <c r="C27" s="25"/>
      <c r="D27" s="24"/>
      <c r="E27" s="108"/>
      <c r="F27" s="108"/>
      <c r="G27" s="108"/>
      <c r="H27" s="108"/>
      <c r="I27" s="108"/>
      <c r="J27" s="108"/>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108"/>
      <c r="AK27" s="108"/>
      <c r="AL27" s="108"/>
      <c r="AM27" s="108"/>
      <c r="AN27" s="108"/>
      <c r="AO27" s="108"/>
      <c r="AP27" s="108"/>
      <c r="AQ27" s="108"/>
      <c r="AR27" s="108"/>
      <c r="AS27" s="108"/>
      <c r="AT27" s="108"/>
      <c r="AU27" s="108"/>
      <c r="AV27" s="108"/>
      <c r="AW27" s="108"/>
      <c r="AX27" s="108"/>
    </row>
    <row r="28" spans="2:50" s="107" customFormat="1" ht="15">
      <c r="B28" s="106" t="str">
        <f>'Inputs &amp; Assumptions'!B70</f>
        <v>Detour Average Vehicle Speed</v>
      </c>
      <c r="C28" s="106" t="str">
        <f>'Inputs &amp; Assumptions'!C70</f>
        <v>miles per hour</v>
      </c>
      <c r="D28" s="106">
        <f>'Inputs &amp; Assumptions'!D70</f>
        <v>25</v>
      </c>
      <c r="E28" s="108"/>
      <c r="F28" s="108"/>
      <c r="G28" s="108"/>
      <c r="H28" s="108"/>
      <c r="I28" s="108"/>
      <c r="J28" s="108"/>
      <c r="K28" s="108"/>
      <c r="L28" s="108"/>
      <c r="M28" s="108"/>
      <c r="N28" s="108"/>
      <c r="O28" s="108"/>
      <c r="P28" s="108"/>
      <c r="Q28" s="108"/>
      <c r="R28" s="108"/>
      <c r="S28" s="108"/>
      <c r="T28" s="108"/>
      <c r="U28" s="108"/>
      <c r="V28" s="108"/>
      <c r="W28" s="108"/>
      <c r="X28" s="108"/>
      <c r="Y28" s="108"/>
      <c r="Z28" s="108"/>
      <c r="AA28" s="108"/>
      <c r="AB28" s="108"/>
      <c r="AC28" s="108"/>
      <c r="AD28" s="108"/>
      <c r="AE28" s="108"/>
      <c r="AF28" s="108"/>
      <c r="AG28" s="108"/>
      <c r="AH28" s="108"/>
      <c r="AI28" s="108"/>
      <c r="AJ28" s="108"/>
      <c r="AK28" s="108"/>
      <c r="AL28" s="108"/>
      <c r="AM28" s="108"/>
      <c r="AN28" s="108"/>
      <c r="AO28" s="108"/>
      <c r="AP28" s="108"/>
      <c r="AQ28" s="108"/>
      <c r="AR28" s="108"/>
      <c r="AS28" s="108"/>
      <c r="AT28" s="108"/>
      <c r="AU28" s="108"/>
      <c r="AV28" s="108"/>
      <c r="AW28" s="108"/>
      <c r="AX28" s="108"/>
    </row>
    <row r="29" spans="2:50" s="107" customFormat="1" ht="15">
      <c r="B29" s="108"/>
      <c r="C29" s="108"/>
      <c r="D29" s="108"/>
      <c r="E29" s="108"/>
      <c r="F29" s="108"/>
      <c r="G29" s="108"/>
      <c r="H29" s="108"/>
      <c r="I29" s="108"/>
      <c r="J29" s="108"/>
      <c r="K29" s="108"/>
      <c r="L29" s="108"/>
      <c r="M29" s="108"/>
      <c r="N29" s="108"/>
      <c r="O29" s="108"/>
      <c r="P29" s="108"/>
      <c r="Q29" s="108"/>
      <c r="R29" s="108"/>
      <c r="S29" s="108"/>
      <c r="T29" s="108"/>
      <c r="U29" s="108"/>
      <c r="V29" s="108"/>
      <c r="W29" s="108"/>
      <c r="X29" s="108"/>
      <c r="Y29" s="108"/>
      <c r="Z29" s="108"/>
      <c r="AA29" s="108"/>
      <c r="AB29" s="108"/>
      <c r="AC29" s="108"/>
      <c r="AD29" s="108"/>
      <c r="AE29" s="108"/>
      <c r="AF29" s="108"/>
      <c r="AG29" s="108"/>
      <c r="AH29" s="108"/>
      <c r="AI29" s="108"/>
      <c r="AJ29" s="108"/>
      <c r="AK29" s="108"/>
      <c r="AL29" s="108"/>
      <c r="AM29" s="108"/>
      <c r="AN29" s="108"/>
      <c r="AO29" s="108"/>
      <c r="AP29" s="108"/>
      <c r="AQ29" s="108"/>
      <c r="AR29" s="108"/>
      <c r="AS29" s="108"/>
      <c r="AT29" s="108"/>
      <c r="AU29" s="108"/>
      <c r="AV29" s="108"/>
      <c r="AW29" s="108"/>
      <c r="AX29" s="108"/>
    </row>
    <row r="30" spans="2:50" s="107" customFormat="1" ht="15">
      <c r="B30" s="97" t="s">
        <v>2</v>
      </c>
      <c r="C30" s="97" t="s">
        <v>14</v>
      </c>
      <c r="D30" s="97">
        <v>2024</v>
      </c>
      <c r="E30" s="97">
        <v>2025</v>
      </c>
      <c r="F30" s="97">
        <v>2026</v>
      </c>
      <c r="G30" s="97">
        <v>2027</v>
      </c>
      <c r="H30" s="97">
        <v>2028</v>
      </c>
      <c r="I30" s="97">
        <v>2029</v>
      </c>
      <c r="J30" s="97">
        <v>2030</v>
      </c>
      <c r="K30" s="97">
        <v>2031</v>
      </c>
      <c r="L30" s="97">
        <v>2032</v>
      </c>
      <c r="M30" s="97">
        <v>2033</v>
      </c>
      <c r="N30" s="97">
        <v>2034</v>
      </c>
      <c r="O30" s="97">
        <v>2035</v>
      </c>
      <c r="P30" s="97">
        <v>2036</v>
      </c>
      <c r="Q30" s="97">
        <v>2037</v>
      </c>
      <c r="R30" s="97">
        <v>2038</v>
      </c>
      <c r="S30" s="97">
        <v>2039</v>
      </c>
      <c r="T30" s="97">
        <v>2040</v>
      </c>
      <c r="U30" s="97">
        <v>2041</v>
      </c>
      <c r="V30" s="97">
        <v>2042</v>
      </c>
      <c r="W30" s="97">
        <v>2043</v>
      </c>
      <c r="X30" s="97">
        <v>2044</v>
      </c>
      <c r="Y30" s="97">
        <v>2045</v>
      </c>
      <c r="Z30" s="97">
        <v>2046</v>
      </c>
      <c r="AA30" s="97">
        <v>2047</v>
      </c>
      <c r="AB30" s="97">
        <v>2048</v>
      </c>
      <c r="AC30" s="97">
        <v>2049</v>
      </c>
      <c r="AD30" s="97">
        <v>2050</v>
      </c>
      <c r="AE30" s="97">
        <v>2051</v>
      </c>
      <c r="AF30" s="97">
        <v>2052</v>
      </c>
      <c r="AG30" s="97">
        <v>2053</v>
      </c>
      <c r="AH30" s="97">
        <v>2054</v>
      </c>
      <c r="AI30" s="97">
        <v>2055</v>
      </c>
      <c r="AJ30" s="97">
        <v>2056</v>
      </c>
      <c r="AK30" s="97">
        <v>2057</v>
      </c>
      <c r="AL30" s="97">
        <v>2058</v>
      </c>
      <c r="AM30" s="97">
        <v>2059</v>
      </c>
      <c r="AN30" s="97">
        <v>2060</v>
      </c>
      <c r="AO30" s="97">
        <v>2061</v>
      </c>
      <c r="AP30" s="97">
        <v>2062</v>
      </c>
      <c r="AQ30" s="97">
        <v>2063</v>
      </c>
      <c r="AR30" s="97">
        <v>2064</v>
      </c>
      <c r="AS30" s="97">
        <v>2065</v>
      </c>
      <c r="AT30" s="97">
        <v>2066</v>
      </c>
      <c r="AU30" s="97">
        <v>2067</v>
      </c>
      <c r="AV30" s="97">
        <v>2068</v>
      </c>
      <c r="AW30" s="97">
        <v>2069</v>
      </c>
      <c r="AX30" s="97">
        <v>2070</v>
      </c>
    </row>
    <row r="31" spans="2:50" s="107" customFormat="1" ht="15">
      <c r="B31" s="20" t="s">
        <v>299</v>
      </c>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row>
    <row r="32" spans="2:50" s="107" customFormat="1" ht="15">
      <c r="B32" s="19" t="str">
        <f>'Traffic Data'!B21</f>
        <v>Annual Passenger Vehicles</v>
      </c>
      <c r="C32" s="106" t="str">
        <f>'Traffic Data'!C21</f>
        <v>vehicles</v>
      </c>
      <c r="D32" s="18">
        <f>'Traffic Data'!D21</f>
        <v>4343500</v>
      </c>
      <c r="E32" s="18">
        <f>'Traffic Data'!E21</f>
        <v>4343500</v>
      </c>
      <c r="F32" s="18">
        <f>'Traffic Data'!F21</f>
        <v>4343500</v>
      </c>
      <c r="G32" s="18">
        <f>'Traffic Data'!G21</f>
        <v>4343500</v>
      </c>
      <c r="H32" s="18">
        <f>'Traffic Data'!H21</f>
        <v>4343500</v>
      </c>
      <c r="I32" s="18">
        <f>'Traffic Data'!I21</f>
        <v>4343500</v>
      </c>
      <c r="J32" s="18">
        <f>'Traffic Data'!J21</f>
        <v>4343500</v>
      </c>
      <c r="K32" s="18">
        <f>'Traffic Data'!K21</f>
        <v>4343500</v>
      </c>
      <c r="L32" s="18">
        <f>'Traffic Data'!L21</f>
        <v>4343500</v>
      </c>
      <c r="M32" s="18">
        <f>'Traffic Data'!M21</f>
        <v>4343500</v>
      </c>
      <c r="N32" s="18">
        <f>'Traffic Data'!N21</f>
        <v>4343500</v>
      </c>
      <c r="O32" s="18">
        <f>'Traffic Data'!O21</f>
        <v>4343500</v>
      </c>
      <c r="P32" s="18">
        <f>'Traffic Data'!P21</f>
        <v>4343500</v>
      </c>
      <c r="Q32" s="18">
        <f>'Traffic Data'!Q21</f>
        <v>4343500</v>
      </c>
      <c r="R32" s="18">
        <f>'Traffic Data'!R21</f>
        <v>4343500</v>
      </c>
      <c r="S32" s="18">
        <f>'Traffic Data'!S21</f>
        <v>4343500</v>
      </c>
      <c r="T32" s="18">
        <f>'Traffic Data'!T21</f>
        <v>4343500</v>
      </c>
      <c r="U32" s="18">
        <f>'Traffic Data'!U21</f>
        <v>4343500</v>
      </c>
      <c r="V32" s="18">
        <f>'Traffic Data'!V21</f>
        <v>4343500</v>
      </c>
      <c r="W32" s="18">
        <f>'Traffic Data'!W21</f>
        <v>4343500</v>
      </c>
      <c r="X32" s="18">
        <f>'Traffic Data'!X21</f>
        <v>4343500</v>
      </c>
      <c r="Y32" s="18">
        <f>'Traffic Data'!Y21</f>
        <v>4343500</v>
      </c>
      <c r="Z32" s="18">
        <f>'Traffic Data'!Z21</f>
        <v>4343500</v>
      </c>
      <c r="AA32" s="18">
        <f>'Traffic Data'!AA21</f>
        <v>4343500</v>
      </c>
      <c r="AB32" s="18">
        <f>'Traffic Data'!AB21</f>
        <v>4343500</v>
      </c>
      <c r="AC32" s="18">
        <f>'Traffic Data'!AC21</f>
        <v>4343500</v>
      </c>
      <c r="AD32" s="18">
        <f>'Traffic Data'!AD21</f>
        <v>4343500</v>
      </c>
      <c r="AE32" s="18">
        <f>'Traffic Data'!AE21</f>
        <v>4343500</v>
      </c>
      <c r="AF32" s="18">
        <f>'Traffic Data'!AF21</f>
        <v>4343500</v>
      </c>
      <c r="AG32" s="18">
        <f>'Traffic Data'!AG21</f>
        <v>4343500</v>
      </c>
      <c r="AH32" s="18">
        <f>'Traffic Data'!AH21</f>
        <v>4343500</v>
      </c>
      <c r="AI32" s="18">
        <f>'Traffic Data'!AI21</f>
        <v>4343500</v>
      </c>
      <c r="AJ32" s="18">
        <f>'Traffic Data'!AJ21</f>
        <v>4343500</v>
      </c>
      <c r="AK32" s="18">
        <f>'Traffic Data'!AK21</f>
        <v>4343500</v>
      </c>
      <c r="AL32" s="18">
        <f>'Traffic Data'!AL21</f>
        <v>4343500</v>
      </c>
      <c r="AM32" s="18">
        <f>'Traffic Data'!AM21</f>
        <v>4343500</v>
      </c>
      <c r="AN32" s="18">
        <f>'Traffic Data'!AN21</f>
        <v>4343500</v>
      </c>
      <c r="AO32" s="18">
        <f>'Traffic Data'!AO21</f>
        <v>4343500</v>
      </c>
      <c r="AP32" s="18">
        <f>'Traffic Data'!AP21</f>
        <v>4343500</v>
      </c>
      <c r="AQ32" s="18">
        <f>'Traffic Data'!AQ21</f>
        <v>4343500</v>
      </c>
      <c r="AR32" s="18">
        <f>'Traffic Data'!AR21</f>
        <v>4343500</v>
      </c>
      <c r="AS32" s="18">
        <f>'Traffic Data'!AS21</f>
        <v>4343500</v>
      </c>
      <c r="AT32" s="18">
        <f>'Traffic Data'!AT21</f>
        <v>4343500</v>
      </c>
      <c r="AU32" s="18">
        <f>'Traffic Data'!AU21</f>
        <v>4343500</v>
      </c>
      <c r="AV32" s="18">
        <f>'Traffic Data'!AV21</f>
        <v>4343500</v>
      </c>
      <c r="AW32" s="18">
        <f>'Traffic Data'!AW21</f>
        <v>4343500</v>
      </c>
      <c r="AX32" s="18">
        <f>'Traffic Data'!AX21</f>
        <v>4343500</v>
      </c>
    </row>
    <row r="33" spans="2:50" s="107" customFormat="1" ht="15">
      <c r="B33" s="19" t="str">
        <f>'Traffic Data'!B22</f>
        <v>Annual Trucks</v>
      </c>
      <c r="C33" s="106" t="str">
        <f>'Traffic Data'!C22</f>
        <v>vehicles</v>
      </c>
      <c r="D33" s="18">
        <f>'Traffic Data'!D22</f>
        <v>219000</v>
      </c>
      <c r="E33" s="18">
        <f>'Traffic Data'!E22</f>
        <v>219000</v>
      </c>
      <c r="F33" s="18">
        <f>'Traffic Data'!F22</f>
        <v>219000</v>
      </c>
      <c r="G33" s="18">
        <f>'Traffic Data'!G22</f>
        <v>219000</v>
      </c>
      <c r="H33" s="18">
        <f>'Traffic Data'!H22</f>
        <v>219000</v>
      </c>
      <c r="I33" s="18">
        <f>'Traffic Data'!I22</f>
        <v>219000</v>
      </c>
      <c r="J33" s="18">
        <f>'Traffic Data'!J22</f>
        <v>219000</v>
      </c>
      <c r="K33" s="18">
        <f>'Traffic Data'!K22</f>
        <v>219000</v>
      </c>
      <c r="L33" s="18">
        <f>'Traffic Data'!L22</f>
        <v>219000</v>
      </c>
      <c r="M33" s="18">
        <f>'Traffic Data'!M22</f>
        <v>219000</v>
      </c>
      <c r="N33" s="18">
        <f>'Traffic Data'!N22</f>
        <v>219000</v>
      </c>
      <c r="O33" s="18">
        <f>'Traffic Data'!O22</f>
        <v>219000</v>
      </c>
      <c r="P33" s="18">
        <f>'Traffic Data'!P22</f>
        <v>219000</v>
      </c>
      <c r="Q33" s="18">
        <f>'Traffic Data'!Q22</f>
        <v>219000</v>
      </c>
      <c r="R33" s="18">
        <f>'Traffic Data'!R22</f>
        <v>219000</v>
      </c>
      <c r="S33" s="18">
        <f>'Traffic Data'!S22</f>
        <v>219000</v>
      </c>
      <c r="T33" s="18">
        <f>'Traffic Data'!T22</f>
        <v>219000</v>
      </c>
      <c r="U33" s="18">
        <f>'Traffic Data'!U22</f>
        <v>219000</v>
      </c>
      <c r="V33" s="18">
        <f>'Traffic Data'!V22</f>
        <v>219000</v>
      </c>
      <c r="W33" s="18">
        <f>'Traffic Data'!W22</f>
        <v>219000</v>
      </c>
      <c r="X33" s="18">
        <f>'Traffic Data'!X22</f>
        <v>219000</v>
      </c>
      <c r="Y33" s="18">
        <f>'Traffic Data'!Y22</f>
        <v>219000</v>
      </c>
      <c r="Z33" s="18">
        <f>'Traffic Data'!Z22</f>
        <v>219000</v>
      </c>
      <c r="AA33" s="18">
        <f>'Traffic Data'!AA22</f>
        <v>219000</v>
      </c>
      <c r="AB33" s="18">
        <f>'Traffic Data'!AB22</f>
        <v>219000</v>
      </c>
      <c r="AC33" s="18">
        <f>'Traffic Data'!AC22</f>
        <v>219000</v>
      </c>
      <c r="AD33" s="18">
        <f>'Traffic Data'!AD22</f>
        <v>219000</v>
      </c>
      <c r="AE33" s="18">
        <f>'Traffic Data'!AE22</f>
        <v>219000</v>
      </c>
      <c r="AF33" s="18">
        <f>'Traffic Data'!AF22</f>
        <v>219000</v>
      </c>
      <c r="AG33" s="18">
        <f>'Traffic Data'!AG22</f>
        <v>219000</v>
      </c>
      <c r="AH33" s="18">
        <f>'Traffic Data'!AH22</f>
        <v>219000</v>
      </c>
      <c r="AI33" s="18">
        <f>'Traffic Data'!AI22</f>
        <v>219000</v>
      </c>
      <c r="AJ33" s="18">
        <f>'Traffic Data'!AJ22</f>
        <v>219000</v>
      </c>
      <c r="AK33" s="18">
        <f>'Traffic Data'!AK22</f>
        <v>219000</v>
      </c>
      <c r="AL33" s="18">
        <f>'Traffic Data'!AL22</f>
        <v>219000</v>
      </c>
      <c r="AM33" s="18">
        <f>'Traffic Data'!AM22</f>
        <v>219000</v>
      </c>
      <c r="AN33" s="18">
        <f>'Traffic Data'!AN22</f>
        <v>219000</v>
      </c>
      <c r="AO33" s="18">
        <f>'Traffic Data'!AO22</f>
        <v>219000</v>
      </c>
      <c r="AP33" s="18">
        <f>'Traffic Data'!AP22</f>
        <v>219000</v>
      </c>
      <c r="AQ33" s="18">
        <f>'Traffic Data'!AQ22</f>
        <v>219000</v>
      </c>
      <c r="AR33" s="18">
        <f>'Traffic Data'!AR22</f>
        <v>219000</v>
      </c>
      <c r="AS33" s="18">
        <f>'Traffic Data'!AS22</f>
        <v>219000</v>
      </c>
      <c r="AT33" s="18">
        <f>'Traffic Data'!AT22</f>
        <v>219000</v>
      </c>
      <c r="AU33" s="18">
        <f>'Traffic Data'!AU22</f>
        <v>219000</v>
      </c>
      <c r="AV33" s="18">
        <f>'Traffic Data'!AV22</f>
        <v>219000</v>
      </c>
      <c r="AW33" s="18">
        <f>'Traffic Data'!AW22</f>
        <v>219000</v>
      </c>
      <c r="AX33" s="18">
        <f>'Traffic Data'!AX22</f>
        <v>219000</v>
      </c>
    </row>
    <row r="34" spans="2:50" s="107" customFormat="1" ht="15">
      <c r="B34" s="20" t="s">
        <v>300</v>
      </c>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row>
    <row r="35" spans="2:50" s="107" customFormat="1" ht="15">
      <c r="B35" s="106" t="s">
        <v>301</v>
      </c>
      <c r="C35" s="106" t="s">
        <v>75</v>
      </c>
      <c r="D35" s="105">
        <f t="shared" ref="D35:AX35" si="0">$D16</f>
        <v>0.04</v>
      </c>
      <c r="E35" s="105">
        <f t="shared" si="0"/>
        <v>0.04</v>
      </c>
      <c r="F35" s="105">
        <f t="shared" si="0"/>
        <v>0.04</v>
      </c>
      <c r="G35" s="105">
        <f t="shared" si="0"/>
        <v>0.04</v>
      </c>
      <c r="H35" s="105">
        <f t="shared" si="0"/>
        <v>0.04</v>
      </c>
      <c r="I35" s="105">
        <f t="shared" si="0"/>
        <v>0.04</v>
      </c>
      <c r="J35" s="105">
        <f t="shared" si="0"/>
        <v>0.04</v>
      </c>
      <c r="K35" s="105">
        <f t="shared" si="0"/>
        <v>0.04</v>
      </c>
      <c r="L35" s="105">
        <f t="shared" si="0"/>
        <v>0.04</v>
      </c>
      <c r="M35" s="105">
        <f t="shared" si="0"/>
        <v>0.04</v>
      </c>
      <c r="N35" s="105">
        <f t="shared" si="0"/>
        <v>0.04</v>
      </c>
      <c r="O35" s="105">
        <f t="shared" si="0"/>
        <v>0.04</v>
      </c>
      <c r="P35" s="105">
        <f t="shared" si="0"/>
        <v>0.04</v>
      </c>
      <c r="Q35" s="105">
        <f t="shared" si="0"/>
        <v>0.04</v>
      </c>
      <c r="R35" s="105">
        <f t="shared" si="0"/>
        <v>0.04</v>
      </c>
      <c r="S35" s="105">
        <f t="shared" si="0"/>
        <v>0.04</v>
      </c>
      <c r="T35" s="105">
        <f t="shared" si="0"/>
        <v>0.04</v>
      </c>
      <c r="U35" s="105">
        <f t="shared" si="0"/>
        <v>0.04</v>
      </c>
      <c r="V35" s="105">
        <f t="shared" si="0"/>
        <v>0.04</v>
      </c>
      <c r="W35" s="105">
        <f t="shared" si="0"/>
        <v>0.04</v>
      </c>
      <c r="X35" s="105">
        <f t="shared" si="0"/>
        <v>0.04</v>
      </c>
      <c r="Y35" s="105">
        <f t="shared" si="0"/>
        <v>0.04</v>
      </c>
      <c r="Z35" s="105">
        <f t="shared" si="0"/>
        <v>0.04</v>
      </c>
      <c r="AA35" s="105">
        <f t="shared" si="0"/>
        <v>0.04</v>
      </c>
      <c r="AB35" s="105">
        <f t="shared" si="0"/>
        <v>0.04</v>
      </c>
      <c r="AC35" s="105">
        <f t="shared" si="0"/>
        <v>0.04</v>
      </c>
      <c r="AD35" s="105">
        <f t="shared" si="0"/>
        <v>0.04</v>
      </c>
      <c r="AE35" s="105">
        <f t="shared" si="0"/>
        <v>0.04</v>
      </c>
      <c r="AF35" s="105">
        <f t="shared" si="0"/>
        <v>0.04</v>
      </c>
      <c r="AG35" s="105">
        <f t="shared" si="0"/>
        <v>0.04</v>
      </c>
      <c r="AH35" s="105">
        <f t="shared" si="0"/>
        <v>0.04</v>
      </c>
      <c r="AI35" s="105">
        <f t="shared" si="0"/>
        <v>0.04</v>
      </c>
      <c r="AJ35" s="105">
        <f t="shared" si="0"/>
        <v>0.04</v>
      </c>
      <c r="AK35" s="105">
        <f t="shared" si="0"/>
        <v>0.04</v>
      </c>
      <c r="AL35" s="105">
        <f t="shared" si="0"/>
        <v>0.04</v>
      </c>
      <c r="AM35" s="105">
        <f t="shared" si="0"/>
        <v>0.04</v>
      </c>
      <c r="AN35" s="105">
        <f t="shared" si="0"/>
        <v>0.04</v>
      </c>
      <c r="AO35" s="105">
        <f t="shared" si="0"/>
        <v>0.04</v>
      </c>
      <c r="AP35" s="105">
        <f t="shared" si="0"/>
        <v>0.04</v>
      </c>
      <c r="AQ35" s="105">
        <f t="shared" si="0"/>
        <v>0.04</v>
      </c>
      <c r="AR35" s="105">
        <f t="shared" si="0"/>
        <v>0.04</v>
      </c>
      <c r="AS35" s="105">
        <f t="shared" si="0"/>
        <v>0.04</v>
      </c>
      <c r="AT35" s="105">
        <f t="shared" si="0"/>
        <v>0.04</v>
      </c>
      <c r="AU35" s="105">
        <f t="shared" si="0"/>
        <v>0.04</v>
      </c>
      <c r="AV35" s="105">
        <f t="shared" si="0"/>
        <v>0.04</v>
      </c>
      <c r="AW35" s="105">
        <f t="shared" si="0"/>
        <v>0.04</v>
      </c>
      <c r="AX35" s="105">
        <f t="shared" si="0"/>
        <v>0.04</v>
      </c>
    </row>
    <row r="36" spans="2:50" s="107" customFormat="1" ht="15">
      <c r="B36" s="106" t="s">
        <v>302</v>
      </c>
      <c r="C36" s="106" t="s">
        <v>75</v>
      </c>
      <c r="D36" s="105">
        <f t="shared" ref="D36:AX36" si="1">$D17</f>
        <v>0.02</v>
      </c>
      <c r="E36" s="105">
        <f t="shared" si="1"/>
        <v>0.02</v>
      </c>
      <c r="F36" s="105">
        <f t="shared" si="1"/>
        <v>0.02</v>
      </c>
      <c r="G36" s="105">
        <f t="shared" si="1"/>
        <v>0.02</v>
      </c>
      <c r="H36" s="105">
        <f t="shared" si="1"/>
        <v>0.02</v>
      </c>
      <c r="I36" s="105">
        <f t="shared" si="1"/>
        <v>0.02</v>
      </c>
      <c r="J36" s="105">
        <f t="shared" si="1"/>
        <v>0.02</v>
      </c>
      <c r="K36" s="105">
        <f t="shared" si="1"/>
        <v>0.02</v>
      </c>
      <c r="L36" s="105">
        <f t="shared" si="1"/>
        <v>0.02</v>
      </c>
      <c r="M36" s="105">
        <f t="shared" si="1"/>
        <v>0.02</v>
      </c>
      <c r="N36" s="105">
        <f t="shared" si="1"/>
        <v>0.02</v>
      </c>
      <c r="O36" s="105">
        <f t="shared" si="1"/>
        <v>0.02</v>
      </c>
      <c r="P36" s="105">
        <f t="shared" si="1"/>
        <v>0.02</v>
      </c>
      <c r="Q36" s="105">
        <f t="shared" si="1"/>
        <v>0.02</v>
      </c>
      <c r="R36" s="105">
        <f t="shared" si="1"/>
        <v>0.02</v>
      </c>
      <c r="S36" s="105">
        <f t="shared" si="1"/>
        <v>0.02</v>
      </c>
      <c r="T36" s="105">
        <f t="shared" si="1"/>
        <v>0.02</v>
      </c>
      <c r="U36" s="105">
        <f t="shared" si="1"/>
        <v>0.02</v>
      </c>
      <c r="V36" s="105">
        <f t="shared" si="1"/>
        <v>0.02</v>
      </c>
      <c r="W36" s="105">
        <f t="shared" si="1"/>
        <v>0.02</v>
      </c>
      <c r="X36" s="105">
        <f t="shared" si="1"/>
        <v>0.02</v>
      </c>
      <c r="Y36" s="105">
        <f t="shared" si="1"/>
        <v>0.02</v>
      </c>
      <c r="Z36" s="105">
        <f t="shared" si="1"/>
        <v>0.02</v>
      </c>
      <c r="AA36" s="105">
        <f t="shared" si="1"/>
        <v>0.02</v>
      </c>
      <c r="AB36" s="105">
        <f t="shared" si="1"/>
        <v>0.02</v>
      </c>
      <c r="AC36" s="105">
        <f t="shared" si="1"/>
        <v>0.02</v>
      </c>
      <c r="AD36" s="105">
        <f t="shared" si="1"/>
        <v>0.02</v>
      </c>
      <c r="AE36" s="105">
        <f t="shared" si="1"/>
        <v>0.02</v>
      </c>
      <c r="AF36" s="105">
        <f t="shared" si="1"/>
        <v>0.02</v>
      </c>
      <c r="AG36" s="105">
        <f t="shared" si="1"/>
        <v>0.02</v>
      </c>
      <c r="AH36" s="105">
        <f t="shared" si="1"/>
        <v>0.02</v>
      </c>
      <c r="AI36" s="105">
        <f t="shared" si="1"/>
        <v>0.02</v>
      </c>
      <c r="AJ36" s="105">
        <f t="shared" si="1"/>
        <v>0.02</v>
      </c>
      <c r="AK36" s="105">
        <f t="shared" si="1"/>
        <v>0.02</v>
      </c>
      <c r="AL36" s="105">
        <f t="shared" si="1"/>
        <v>0.02</v>
      </c>
      <c r="AM36" s="105">
        <f t="shared" si="1"/>
        <v>0.02</v>
      </c>
      <c r="AN36" s="105">
        <f t="shared" si="1"/>
        <v>0.02</v>
      </c>
      <c r="AO36" s="105">
        <f t="shared" si="1"/>
        <v>0.02</v>
      </c>
      <c r="AP36" s="105">
        <f t="shared" si="1"/>
        <v>0.02</v>
      </c>
      <c r="AQ36" s="105">
        <f t="shared" si="1"/>
        <v>0.02</v>
      </c>
      <c r="AR36" s="105">
        <f t="shared" si="1"/>
        <v>0.02</v>
      </c>
      <c r="AS36" s="105">
        <f t="shared" si="1"/>
        <v>0.02</v>
      </c>
      <c r="AT36" s="105">
        <f t="shared" si="1"/>
        <v>0.02</v>
      </c>
      <c r="AU36" s="105">
        <f t="shared" si="1"/>
        <v>0.02</v>
      </c>
      <c r="AV36" s="105">
        <f t="shared" si="1"/>
        <v>0.02</v>
      </c>
      <c r="AW36" s="105">
        <f t="shared" si="1"/>
        <v>0.02</v>
      </c>
      <c r="AX36" s="105">
        <f t="shared" si="1"/>
        <v>0.02</v>
      </c>
    </row>
    <row r="37" spans="2:50" s="107" customFormat="1" ht="15">
      <c r="B37" s="106" t="s">
        <v>303</v>
      </c>
      <c r="C37" s="106" t="s">
        <v>75</v>
      </c>
      <c r="D37" s="105">
        <f t="shared" ref="D37:AX37" si="2">$D18</f>
        <v>0.01</v>
      </c>
      <c r="E37" s="105">
        <f t="shared" si="2"/>
        <v>0.01</v>
      </c>
      <c r="F37" s="105">
        <f t="shared" si="2"/>
        <v>0.01</v>
      </c>
      <c r="G37" s="105">
        <f t="shared" si="2"/>
        <v>0.01</v>
      </c>
      <c r="H37" s="105">
        <f t="shared" si="2"/>
        <v>0.01</v>
      </c>
      <c r="I37" s="105">
        <f t="shared" si="2"/>
        <v>0.01</v>
      </c>
      <c r="J37" s="105">
        <f t="shared" si="2"/>
        <v>0.01</v>
      </c>
      <c r="K37" s="105">
        <f t="shared" si="2"/>
        <v>0.01</v>
      </c>
      <c r="L37" s="105">
        <f t="shared" si="2"/>
        <v>0.01</v>
      </c>
      <c r="M37" s="105">
        <f t="shared" si="2"/>
        <v>0.01</v>
      </c>
      <c r="N37" s="105">
        <f t="shared" si="2"/>
        <v>0.01</v>
      </c>
      <c r="O37" s="105">
        <f t="shared" si="2"/>
        <v>0.01</v>
      </c>
      <c r="P37" s="105">
        <f t="shared" si="2"/>
        <v>0.01</v>
      </c>
      <c r="Q37" s="105">
        <f t="shared" si="2"/>
        <v>0.01</v>
      </c>
      <c r="R37" s="105">
        <f t="shared" si="2"/>
        <v>0.01</v>
      </c>
      <c r="S37" s="105">
        <f t="shared" si="2"/>
        <v>0.01</v>
      </c>
      <c r="T37" s="105">
        <f t="shared" si="2"/>
        <v>0.01</v>
      </c>
      <c r="U37" s="105">
        <f t="shared" si="2"/>
        <v>0.01</v>
      </c>
      <c r="V37" s="105">
        <f t="shared" si="2"/>
        <v>0.01</v>
      </c>
      <c r="W37" s="105">
        <f t="shared" si="2"/>
        <v>0.01</v>
      </c>
      <c r="X37" s="105">
        <f t="shared" si="2"/>
        <v>0.01</v>
      </c>
      <c r="Y37" s="105">
        <f t="shared" si="2"/>
        <v>0.01</v>
      </c>
      <c r="Z37" s="105">
        <f t="shared" si="2"/>
        <v>0.01</v>
      </c>
      <c r="AA37" s="105">
        <f t="shared" si="2"/>
        <v>0.01</v>
      </c>
      <c r="AB37" s="105">
        <f t="shared" si="2"/>
        <v>0.01</v>
      </c>
      <c r="AC37" s="105">
        <f t="shared" si="2"/>
        <v>0.01</v>
      </c>
      <c r="AD37" s="105">
        <f t="shared" si="2"/>
        <v>0.01</v>
      </c>
      <c r="AE37" s="105">
        <f t="shared" si="2"/>
        <v>0.01</v>
      </c>
      <c r="AF37" s="105">
        <f t="shared" si="2"/>
        <v>0.01</v>
      </c>
      <c r="AG37" s="105">
        <f t="shared" si="2"/>
        <v>0.01</v>
      </c>
      <c r="AH37" s="105">
        <f t="shared" si="2"/>
        <v>0.01</v>
      </c>
      <c r="AI37" s="105">
        <f t="shared" si="2"/>
        <v>0.01</v>
      </c>
      <c r="AJ37" s="105">
        <f t="shared" si="2"/>
        <v>0.01</v>
      </c>
      <c r="AK37" s="105">
        <f t="shared" si="2"/>
        <v>0.01</v>
      </c>
      <c r="AL37" s="105">
        <f t="shared" si="2"/>
        <v>0.01</v>
      </c>
      <c r="AM37" s="105">
        <f t="shared" si="2"/>
        <v>0.01</v>
      </c>
      <c r="AN37" s="105">
        <f t="shared" si="2"/>
        <v>0.01</v>
      </c>
      <c r="AO37" s="105">
        <f t="shared" si="2"/>
        <v>0.01</v>
      </c>
      <c r="AP37" s="105">
        <f t="shared" si="2"/>
        <v>0.01</v>
      </c>
      <c r="AQ37" s="105">
        <f t="shared" si="2"/>
        <v>0.01</v>
      </c>
      <c r="AR37" s="105">
        <f t="shared" si="2"/>
        <v>0.01</v>
      </c>
      <c r="AS37" s="105">
        <f t="shared" si="2"/>
        <v>0.01</v>
      </c>
      <c r="AT37" s="105">
        <f t="shared" si="2"/>
        <v>0.01</v>
      </c>
      <c r="AU37" s="105">
        <f t="shared" si="2"/>
        <v>0.01</v>
      </c>
      <c r="AV37" s="105">
        <f t="shared" si="2"/>
        <v>0.01</v>
      </c>
      <c r="AW37" s="105">
        <f t="shared" si="2"/>
        <v>0.01</v>
      </c>
      <c r="AX37" s="105">
        <f t="shared" si="2"/>
        <v>0.01</v>
      </c>
    </row>
    <row r="38" spans="2:50" s="107" customFormat="1" ht="15">
      <c r="B38" s="20" t="s">
        <v>304</v>
      </c>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row>
    <row r="39" spans="2:50" s="107" customFormat="1" ht="15">
      <c r="B39" s="106" t="s">
        <v>301</v>
      </c>
      <c r="C39" s="106" t="s">
        <v>305</v>
      </c>
      <c r="D39" s="14">
        <v>0</v>
      </c>
      <c r="E39" s="14">
        <v>0</v>
      </c>
      <c r="F39" s="14">
        <v>0</v>
      </c>
      <c r="G39" s="14">
        <v>0</v>
      </c>
      <c r="H39" s="14">
        <v>0</v>
      </c>
      <c r="I39" s="14">
        <v>0</v>
      </c>
      <c r="J39" s="14">
        <v>0</v>
      </c>
      <c r="K39" s="17">
        <f t="shared" ref="K39:AX41" si="3">K35*$D20</f>
        <v>0.4</v>
      </c>
      <c r="L39" s="17">
        <f t="shared" si="3"/>
        <v>0.4</v>
      </c>
      <c r="M39" s="17">
        <f t="shared" si="3"/>
        <v>0.4</v>
      </c>
      <c r="N39" s="17">
        <f t="shared" si="3"/>
        <v>0.4</v>
      </c>
      <c r="O39" s="17">
        <f t="shared" si="3"/>
        <v>0.4</v>
      </c>
      <c r="P39" s="17">
        <f t="shared" si="3"/>
        <v>0.4</v>
      </c>
      <c r="Q39" s="17">
        <f t="shared" si="3"/>
        <v>0.4</v>
      </c>
      <c r="R39" s="17">
        <f t="shared" si="3"/>
        <v>0.4</v>
      </c>
      <c r="S39" s="17">
        <f t="shared" si="3"/>
        <v>0.4</v>
      </c>
      <c r="T39" s="17">
        <f t="shared" si="3"/>
        <v>0.4</v>
      </c>
      <c r="U39" s="17">
        <f t="shared" si="3"/>
        <v>0.4</v>
      </c>
      <c r="V39" s="17">
        <f t="shared" si="3"/>
        <v>0.4</v>
      </c>
      <c r="W39" s="17">
        <f t="shared" si="3"/>
        <v>0.4</v>
      </c>
      <c r="X39" s="17">
        <f t="shared" si="3"/>
        <v>0.4</v>
      </c>
      <c r="Y39" s="17">
        <f t="shared" si="3"/>
        <v>0.4</v>
      </c>
      <c r="Z39" s="17">
        <f t="shared" si="3"/>
        <v>0.4</v>
      </c>
      <c r="AA39" s="17">
        <f t="shared" si="3"/>
        <v>0.4</v>
      </c>
      <c r="AB39" s="17">
        <f t="shared" si="3"/>
        <v>0.4</v>
      </c>
      <c r="AC39" s="17">
        <f t="shared" si="3"/>
        <v>0.4</v>
      </c>
      <c r="AD39" s="17">
        <f t="shared" si="3"/>
        <v>0.4</v>
      </c>
      <c r="AE39" s="17">
        <f t="shared" si="3"/>
        <v>0.4</v>
      </c>
      <c r="AF39" s="17">
        <f t="shared" si="3"/>
        <v>0.4</v>
      </c>
      <c r="AG39" s="17">
        <f t="shared" si="3"/>
        <v>0.4</v>
      </c>
      <c r="AH39" s="17">
        <f t="shared" si="3"/>
        <v>0.4</v>
      </c>
      <c r="AI39" s="17">
        <f t="shared" si="3"/>
        <v>0.4</v>
      </c>
      <c r="AJ39" s="17">
        <f t="shared" si="3"/>
        <v>0.4</v>
      </c>
      <c r="AK39" s="17">
        <f t="shared" si="3"/>
        <v>0.4</v>
      </c>
      <c r="AL39" s="17">
        <f t="shared" si="3"/>
        <v>0.4</v>
      </c>
      <c r="AM39" s="17">
        <f t="shared" si="3"/>
        <v>0.4</v>
      </c>
      <c r="AN39" s="17">
        <f t="shared" si="3"/>
        <v>0.4</v>
      </c>
      <c r="AO39" s="17">
        <f t="shared" si="3"/>
        <v>0.4</v>
      </c>
      <c r="AP39" s="17">
        <f t="shared" si="3"/>
        <v>0.4</v>
      </c>
      <c r="AQ39" s="17">
        <f t="shared" si="3"/>
        <v>0.4</v>
      </c>
      <c r="AR39" s="17">
        <f t="shared" si="3"/>
        <v>0.4</v>
      </c>
      <c r="AS39" s="17">
        <f t="shared" si="3"/>
        <v>0.4</v>
      </c>
      <c r="AT39" s="17">
        <f t="shared" si="3"/>
        <v>0.4</v>
      </c>
      <c r="AU39" s="17">
        <f t="shared" si="3"/>
        <v>0.4</v>
      </c>
      <c r="AV39" s="17">
        <f t="shared" si="3"/>
        <v>0.4</v>
      </c>
      <c r="AW39" s="17">
        <f t="shared" si="3"/>
        <v>0.4</v>
      </c>
      <c r="AX39" s="17">
        <f t="shared" si="3"/>
        <v>0.4</v>
      </c>
    </row>
    <row r="40" spans="2:50" s="107" customFormat="1" ht="15">
      <c r="B40" s="106" t="s">
        <v>302</v>
      </c>
      <c r="C40" s="106" t="s">
        <v>305</v>
      </c>
      <c r="D40" s="14">
        <v>0</v>
      </c>
      <c r="E40" s="14">
        <v>0</v>
      </c>
      <c r="F40" s="14">
        <v>0</v>
      </c>
      <c r="G40" s="14">
        <v>0</v>
      </c>
      <c r="H40" s="14">
        <v>0</v>
      </c>
      <c r="I40" s="14">
        <v>0</v>
      </c>
      <c r="J40" s="14">
        <v>0</v>
      </c>
      <c r="K40" s="17">
        <f t="shared" ref="K40:S40" si="4">K36*$D21</f>
        <v>0.24</v>
      </c>
      <c r="L40" s="17">
        <f t="shared" si="4"/>
        <v>0.24</v>
      </c>
      <c r="M40" s="17">
        <f t="shared" si="4"/>
        <v>0.24</v>
      </c>
      <c r="N40" s="17">
        <f t="shared" si="4"/>
        <v>0.24</v>
      </c>
      <c r="O40" s="17">
        <f t="shared" si="4"/>
        <v>0.24</v>
      </c>
      <c r="P40" s="17">
        <f t="shared" si="4"/>
        <v>0.24</v>
      </c>
      <c r="Q40" s="17">
        <f t="shared" si="4"/>
        <v>0.24</v>
      </c>
      <c r="R40" s="17">
        <f t="shared" si="4"/>
        <v>0.24</v>
      </c>
      <c r="S40" s="17">
        <f t="shared" si="4"/>
        <v>0.24</v>
      </c>
      <c r="T40" s="17">
        <f t="shared" si="3"/>
        <v>0.24</v>
      </c>
      <c r="U40" s="17">
        <f t="shared" si="3"/>
        <v>0.24</v>
      </c>
      <c r="V40" s="17">
        <f t="shared" si="3"/>
        <v>0.24</v>
      </c>
      <c r="W40" s="17">
        <f t="shared" si="3"/>
        <v>0.24</v>
      </c>
      <c r="X40" s="17">
        <f t="shared" si="3"/>
        <v>0.24</v>
      </c>
      <c r="Y40" s="17">
        <f t="shared" si="3"/>
        <v>0.24</v>
      </c>
      <c r="Z40" s="17">
        <f t="shared" si="3"/>
        <v>0.24</v>
      </c>
      <c r="AA40" s="17">
        <f t="shared" si="3"/>
        <v>0.24</v>
      </c>
      <c r="AB40" s="17">
        <f t="shared" si="3"/>
        <v>0.24</v>
      </c>
      <c r="AC40" s="17">
        <f t="shared" si="3"/>
        <v>0.24</v>
      </c>
      <c r="AD40" s="17">
        <f t="shared" si="3"/>
        <v>0.24</v>
      </c>
      <c r="AE40" s="17">
        <f t="shared" si="3"/>
        <v>0.24</v>
      </c>
      <c r="AF40" s="17">
        <f t="shared" si="3"/>
        <v>0.24</v>
      </c>
      <c r="AG40" s="17">
        <f t="shared" si="3"/>
        <v>0.24</v>
      </c>
      <c r="AH40" s="17">
        <f t="shared" si="3"/>
        <v>0.24</v>
      </c>
      <c r="AI40" s="17">
        <f t="shared" si="3"/>
        <v>0.24</v>
      </c>
      <c r="AJ40" s="17">
        <f t="shared" si="3"/>
        <v>0.24</v>
      </c>
      <c r="AK40" s="17">
        <f t="shared" si="3"/>
        <v>0.24</v>
      </c>
      <c r="AL40" s="17">
        <f t="shared" si="3"/>
        <v>0.24</v>
      </c>
      <c r="AM40" s="17">
        <f t="shared" si="3"/>
        <v>0.24</v>
      </c>
      <c r="AN40" s="17">
        <f t="shared" si="3"/>
        <v>0.24</v>
      </c>
      <c r="AO40" s="17">
        <f t="shared" si="3"/>
        <v>0.24</v>
      </c>
      <c r="AP40" s="17">
        <f t="shared" si="3"/>
        <v>0.24</v>
      </c>
      <c r="AQ40" s="17">
        <f t="shared" si="3"/>
        <v>0.24</v>
      </c>
      <c r="AR40" s="17">
        <f t="shared" si="3"/>
        <v>0.24</v>
      </c>
      <c r="AS40" s="17">
        <f t="shared" si="3"/>
        <v>0.24</v>
      </c>
      <c r="AT40" s="17">
        <f t="shared" si="3"/>
        <v>0.24</v>
      </c>
      <c r="AU40" s="17">
        <f t="shared" si="3"/>
        <v>0.24</v>
      </c>
      <c r="AV40" s="17">
        <f t="shared" si="3"/>
        <v>0.24</v>
      </c>
      <c r="AW40" s="17">
        <f t="shared" si="3"/>
        <v>0.24</v>
      </c>
      <c r="AX40" s="17">
        <f t="shared" si="3"/>
        <v>0.24</v>
      </c>
    </row>
    <row r="41" spans="2:50" s="107" customFormat="1" ht="15">
      <c r="B41" s="106" t="s">
        <v>303</v>
      </c>
      <c r="C41" s="106" t="s">
        <v>305</v>
      </c>
      <c r="D41" s="14">
        <v>0</v>
      </c>
      <c r="E41" s="14">
        <v>0</v>
      </c>
      <c r="F41" s="14">
        <v>0</v>
      </c>
      <c r="G41" s="14">
        <v>0</v>
      </c>
      <c r="H41" s="14">
        <v>0</v>
      </c>
      <c r="I41" s="14">
        <v>0</v>
      </c>
      <c r="J41" s="14">
        <v>0</v>
      </c>
      <c r="K41" s="17">
        <f t="shared" si="3"/>
        <v>0.08</v>
      </c>
      <c r="L41" s="17">
        <f t="shared" si="3"/>
        <v>0.08</v>
      </c>
      <c r="M41" s="17">
        <f t="shared" si="3"/>
        <v>0.08</v>
      </c>
      <c r="N41" s="17">
        <f t="shared" si="3"/>
        <v>0.08</v>
      </c>
      <c r="O41" s="17">
        <f t="shared" si="3"/>
        <v>0.08</v>
      </c>
      <c r="P41" s="17">
        <f t="shared" si="3"/>
        <v>0.08</v>
      </c>
      <c r="Q41" s="17">
        <f t="shared" si="3"/>
        <v>0.08</v>
      </c>
      <c r="R41" s="17">
        <f t="shared" si="3"/>
        <v>0.08</v>
      </c>
      <c r="S41" s="17">
        <f t="shared" si="3"/>
        <v>0.08</v>
      </c>
      <c r="T41" s="17">
        <f t="shared" si="3"/>
        <v>0.08</v>
      </c>
      <c r="U41" s="17">
        <f t="shared" si="3"/>
        <v>0.08</v>
      </c>
      <c r="V41" s="17">
        <f t="shared" si="3"/>
        <v>0.08</v>
      </c>
      <c r="W41" s="17">
        <f t="shared" si="3"/>
        <v>0.08</v>
      </c>
      <c r="X41" s="17">
        <f t="shared" si="3"/>
        <v>0.08</v>
      </c>
      <c r="Y41" s="17">
        <f t="shared" si="3"/>
        <v>0.08</v>
      </c>
      <c r="Z41" s="17">
        <f t="shared" si="3"/>
        <v>0.08</v>
      </c>
      <c r="AA41" s="17">
        <f t="shared" si="3"/>
        <v>0.08</v>
      </c>
      <c r="AB41" s="17">
        <f t="shared" si="3"/>
        <v>0.08</v>
      </c>
      <c r="AC41" s="17">
        <f t="shared" si="3"/>
        <v>0.08</v>
      </c>
      <c r="AD41" s="17">
        <f t="shared" si="3"/>
        <v>0.08</v>
      </c>
      <c r="AE41" s="17">
        <f t="shared" si="3"/>
        <v>0.08</v>
      </c>
      <c r="AF41" s="17">
        <f t="shared" si="3"/>
        <v>0.08</v>
      </c>
      <c r="AG41" s="17">
        <f t="shared" si="3"/>
        <v>0.08</v>
      </c>
      <c r="AH41" s="17">
        <f t="shared" si="3"/>
        <v>0.08</v>
      </c>
      <c r="AI41" s="17">
        <f t="shared" si="3"/>
        <v>0.08</v>
      </c>
      <c r="AJ41" s="17">
        <f t="shared" si="3"/>
        <v>0.08</v>
      </c>
      <c r="AK41" s="17">
        <f t="shared" si="3"/>
        <v>0.08</v>
      </c>
      <c r="AL41" s="17">
        <f t="shared" si="3"/>
        <v>0.08</v>
      </c>
      <c r="AM41" s="17">
        <f t="shared" si="3"/>
        <v>0.08</v>
      </c>
      <c r="AN41" s="17">
        <f t="shared" si="3"/>
        <v>0.08</v>
      </c>
      <c r="AO41" s="17">
        <f t="shared" si="3"/>
        <v>0.08</v>
      </c>
      <c r="AP41" s="17">
        <f t="shared" si="3"/>
        <v>0.08</v>
      </c>
      <c r="AQ41" s="17">
        <f t="shared" si="3"/>
        <v>0.08</v>
      </c>
      <c r="AR41" s="17">
        <f t="shared" si="3"/>
        <v>0.08</v>
      </c>
      <c r="AS41" s="17">
        <f t="shared" si="3"/>
        <v>0.08</v>
      </c>
      <c r="AT41" s="17">
        <f t="shared" si="3"/>
        <v>0.08</v>
      </c>
      <c r="AU41" s="17">
        <f t="shared" si="3"/>
        <v>0.08</v>
      </c>
      <c r="AV41" s="17">
        <f t="shared" si="3"/>
        <v>0.08</v>
      </c>
      <c r="AW41" s="17">
        <f t="shared" si="3"/>
        <v>0.08</v>
      </c>
      <c r="AX41" s="17">
        <f t="shared" si="3"/>
        <v>0.08</v>
      </c>
    </row>
    <row r="42" spans="2:50" s="107" customFormat="1" ht="15">
      <c r="B42" s="101" t="s">
        <v>306</v>
      </c>
      <c r="C42" s="101" t="s">
        <v>305</v>
      </c>
      <c r="D42" s="16">
        <f>SUM(D39:D41)</f>
        <v>0</v>
      </c>
      <c r="E42" s="16">
        <f t="shared" ref="E42:AX42" si="5">SUM(E39:E41)</f>
        <v>0</v>
      </c>
      <c r="F42" s="16">
        <f t="shared" si="5"/>
        <v>0</v>
      </c>
      <c r="G42" s="16">
        <f t="shared" si="5"/>
        <v>0</v>
      </c>
      <c r="H42" s="16">
        <f t="shared" si="5"/>
        <v>0</v>
      </c>
      <c r="I42" s="16">
        <f t="shared" si="5"/>
        <v>0</v>
      </c>
      <c r="J42" s="16">
        <f t="shared" si="5"/>
        <v>0</v>
      </c>
      <c r="K42" s="16">
        <f t="shared" si="5"/>
        <v>0.72</v>
      </c>
      <c r="L42" s="16">
        <f t="shared" si="5"/>
        <v>0.72</v>
      </c>
      <c r="M42" s="16">
        <f t="shared" si="5"/>
        <v>0.72</v>
      </c>
      <c r="N42" s="16">
        <f t="shared" si="5"/>
        <v>0.72</v>
      </c>
      <c r="O42" s="16">
        <f t="shared" si="5"/>
        <v>0.72</v>
      </c>
      <c r="P42" s="16">
        <f t="shared" si="5"/>
        <v>0.72</v>
      </c>
      <c r="Q42" s="16">
        <f t="shared" si="5"/>
        <v>0.72</v>
      </c>
      <c r="R42" s="16">
        <f t="shared" si="5"/>
        <v>0.72</v>
      </c>
      <c r="S42" s="16">
        <f t="shared" si="5"/>
        <v>0.72</v>
      </c>
      <c r="T42" s="16">
        <f t="shared" si="5"/>
        <v>0.72</v>
      </c>
      <c r="U42" s="16">
        <f t="shared" si="5"/>
        <v>0.72</v>
      </c>
      <c r="V42" s="16">
        <f t="shared" si="5"/>
        <v>0.72</v>
      </c>
      <c r="W42" s="16">
        <f t="shared" si="5"/>
        <v>0.72</v>
      </c>
      <c r="X42" s="16">
        <f t="shared" si="5"/>
        <v>0.72</v>
      </c>
      <c r="Y42" s="16">
        <f t="shared" si="5"/>
        <v>0.72</v>
      </c>
      <c r="Z42" s="16">
        <f t="shared" si="5"/>
        <v>0.72</v>
      </c>
      <c r="AA42" s="16">
        <f t="shared" si="5"/>
        <v>0.72</v>
      </c>
      <c r="AB42" s="16">
        <f t="shared" si="5"/>
        <v>0.72</v>
      </c>
      <c r="AC42" s="16">
        <f t="shared" si="5"/>
        <v>0.72</v>
      </c>
      <c r="AD42" s="16">
        <f t="shared" si="5"/>
        <v>0.72</v>
      </c>
      <c r="AE42" s="16">
        <f t="shared" si="5"/>
        <v>0.72</v>
      </c>
      <c r="AF42" s="16">
        <f t="shared" si="5"/>
        <v>0.72</v>
      </c>
      <c r="AG42" s="16">
        <f t="shared" si="5"/>
        <v>0.72</v>
      </c>
      <c r="AH42" s="16">
        <f t="shared" si="5"/>
        <v>0.72</v>
      </c>
      <c r="AI42" s="16">
        <f t="shared" si="5"/>
        <v>0.72</v>
      </c>
      <c r="AJ42" s="16">
        <f t="shared" si="5"/>
        <v>0.72</v>
      </c>
      <c r="AK42" s="16">
        <f t="shared" si="5"/>
        <v>0.72</v>
      </c>
      <c r="AL42" s="16">
        <f t="shared" si="5"/>
        <v>0.72</v>
      </c>
      <c r="AM42" s="16">
        <f t="shared" si="5"/>
        <v>0.72</v>
      </c>
      <c r="AN42" s="16">
        <f t="shared" si="5"/>
        <v>0.72</v>
      </c>
      <c r="AO42" s="16">
        <f t="shared" si="5"/>
        <v>0.72</v>
      </c>
      <c r="AP42" s="16">
        <f t="shared" si="5"/>
        <v>0.72</v>
      </c>
      <c r="AQ42" s="16">
        <f t="shared" si="5"/>
        <v>0.72</v>
      </c>
      <c r="AR42" s="16">
        <f t="shared" si="5"/>
        <v>0.72</v>
      </c>
      <c r="AS42" s="16">
        <f t="shared" si="5"/>
        <v>0.72</v>
      </c>
      <c r="AT42" s="16">
        <f t="shared" si="5"/>
        <v>0.72</v>
      </c>
      <c r="AU42" s="16">
        <f t="shared" si="5"/>
        <v>0.72</v>
      </c>
      <c r="AV42" s="16">
        <f t="shared" si="5"/>
        <v>0.72</v>
      </c>
      <c r="AW42" s="16">
        <f t="shared" si="5"/>
        <v>0.72</v>
      </c>
      <c r="AX42" s="16">
        <f t="shared" si="5"/>
        <v>0.72</v>
      </c>
    </row>
    <row r="43" spans="2:50" s="107" customFormat="1" ht="15">
      <c r="B43" s="20" t="s">
        <v>307</v>
      </c>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row>
    <row r="44" spans="2:50" s="107" customFormat="1" ht="15">
      <c r="B44" s="106" t="s">
        <v>308</v>
      </c>
      <c r="C44" s="106" t="s">
        <v>309</v>
      </c>
      <c r="D44" s="104">
        <f t="shared" ref="D44:AX44" si="6">D32/($D$12*$D$13)*D$42</f>
        <v>0</v>
      </c>
      <c r="E44" s="104">
        <f t="shared" si="6"/>
        <v>0</v>
      </c>
      <c r="F44" s="104">
        <f t="shared" si="6"/>
        <v>0</v>
      </c>
      <c r="G44" s="104">
        <f t="shared" si="6"/>
        <v>0</v>
      </c>
      <c r="H44" s="104">
        <f t="shared" si="6"/>
        <v>0</v>
      </c>
      <c r="I44" s="104">
        <f t="shared" si="6"/>
        <v>0</v>
      </c>
      <c r="J44" s="104">
        <f t="shared" si="6"/>
        <v>0</v>
      </c>
      <c r="K44" s="104">
        <f t="shared" si="6"/>
        <v>357</v>
      </c>
      <c r="L44" s="104">
        <f t="shared" si="6"/>
        <v>357</v>
      </c>
      <c r="M44" s="104">
        <f t="shared" si="6"/>
        <v>357</v>
      </c>
      <c r="N44" s="104">
        <f t="shared" si="6"/>
        <v>357</v>
      </c>
      <c r="O44" s="104">
        <f t="shared" si="6"/>
        <v>357</v>
      </c>
      <c r="P44" s="104">
        <f t="shared" si="6"/>
        <v>357</v>
      </c>
      <c r="Q44" s="104">
        <f t="shared" si="6"/>
        <v>357</v>
      </c>
      <c r="R44" s="104">
        <f t="shared" si="6"/>
        <v>357</v>
      </c>
      <c r="S44" s="104">
        <f t="shared" si="6"/>
        <v>357</v>
      </c>
      <c r="T44" s="104">
        <f t="shared" si="6"/>
        <v>357</v>
      </c>
      <c r="U44" s="104">
        <f t="shared" si="6"/>
        <v>357</v>
      </c>
      <c r="V44" s="104">
        <f t="shared" si="6"/>
        <v>357</v>
      </c>
      <c r="W44" s="104">
        <f t="shared" si="6"/>
        <v>357</v>
      </c>
      <c r="X44" s="104">
        <f t="shared" si="6"/>
        <v>357</v>
      </c>
      <c r="Y44" s="104">
        <f t="shared" si="6"/>
        <v>357</v>
      </c>
      <c r="Z44" s="104">
        <f t="shared" si="6"/>
        <v>357</v>
      </c>
      <c r="AA44" s="104">
        <f t="shared" si="6"/>
        <v>357</v>
      </c>
      <c r="AB44" s="104">
        <f t="shared" si="6"/>
        <v>357</v>
      </c>
      <c r="AC44" s="104">
        <f t="shared" si="6"/>
        <v>357</v>
      </c>
      <c r="AD44" s="104">
        <f t="shared" si="6"/>
        <v>357</v>
      </c>
      <c r="AE44" s="104">
        <f t="shared" si="6"/>
        <v>357</v>
      </c>
      <c r="AF44" s="104">
        <f t="shared" si="6"/>
        <v>357</v>
      </c>
      <c r="AG44" s="104">
        <f t="shared" si="6"/>
        <v>357</v>
      </c>
      <c r="AH44" s="104">
        <f t="shared" si="6"/>
        <v>357</v>
      </c>
      <c r="AI44" s="104">
        <f t="shared" si="6"/>
        <v>357</v>
      </c>
      <c r="AJ44" s="104">
        <f t="shared" si="6"/>
        <v>357</v>
      </c>
      <c r="AK44" s="104">
        <f t="shared" si="6"/>
        <v>357</v>
      </c>
      <c r="AL44" s="104">
        <f t="shared" si="6"/>
        <v>357</v>
      </c>
      <c r="AM44" s="104">
        <f t="shared" si="6"/>
        <v>357</v>
      </c>
      <c r="AN44" s="104">
        <f t="shared" si="6"/>
        <v>357</v>
      </c>
      <c r="AO44" s="104">
        <f t="shared" si="6"/>
        <v>357</v>
      </c>
      <c r="AP44" s="104">
        <f t="shared" si="6"/>
        <v>357</v>
      </c>
      <c r="AQ44" s="104">
        <f t="shared" si="6"/>
        <v>357</v>
      </c>
      <c r="AR44" s="104">
        <f t="shared" si="6"/>
        <v>357</v>
      </c>
      <c r="AS44" s="104">
        <f t="shared" si="6"/>
        <v>357</v>
      </c>
      <c r="AT44" s="104">
        <f t="shared" si="6"/>
        <v>357</v>
      </c>
      <c r="AU44" s="104">
        <f t="shared" si="6"/>
        <v>357</v>
      </c>
      <c r="AV44" s="104">
        <f t="shared" si="6"/>
        <v>357</v>
      </c>
      <c r="AW44" s="104">
        <f t="shared" si="6"/>
        <v>357</v>
      </c>
      <c r="AX44" s="104">
        <f t="shared" si="6"/>
        <v>357</v>
      </c>
    </row>
    <row r="45" spans="2:50" s="107" customFormat="1" ht="15">
      <c r="B45" s="106" t="s">
        <v>310</v>
      </c>
      <c r="C45" s="106" t="s">
        <v>309</v>
      </c>
      <c r="D45" s="104">
        <f t="shared" ref="D45:AX45" si="7">D33/($D$12*$D$13)*D$42</f>
        <v>0</v>
      </c>
      <c r="E45" s="104">
        <f t="shared" si="7"/>
        <v>0</v>
      </c>
      <c r="F45" s="104">
        <f t="shared" si="7"/>
        <v>0</v>
      </c>
      <c r="G45" s="104">
        <f t="shared" si="7"/>
        <v>0</v>
      </c>
      <c r="H45" s="104">
        <f t="shared" si="7"/>
        <v>0</v>
      </c>
      <c r="I45" s="104">
        <f t="shared" si="7"/>
        <v>0</v>
      </c>
      <c r="J45" s="104">
        <f t="shared" si="7"/>
        <v>0</v>
      </c>
      <c r="K45" s="104">
        <f t="shared" si="7"/>
        <v>18</v>
      </c>
      <c r="L45" s="104">
        <f t="shared" si="7"/>
        <v>18</v>
      </c>
      <c r="M45" s="104">
        <f t="shared" si="7"/>
        <v>18</v>
      </c>
      <c r="N45" s="104">
        <f t="shared" si="7"/>
        <v>18</v>
      </c>
      <c r="O45" s="104">
        <f t="shared" si="7"/>
        <v>18</v>
      </c>
      <c r="P45" s="104">
        <f t="shared" si="7"/>
        <v>18</v>
      </c>
      <c r="Q45" s="104">
        <f t="shared" si="7"/>
        <v>18</v>
      </c>
      <c r="R45" s="104">
        <f t="shared" si="7"/>
        <v>18</v>
      </c>
      <c r="S45" s="104">
        <f t="shared" si="7"/>
        <v>18</v>
      </c>
      <c r="T45" s="104">
        <f t="shared" si="7"/>
        <v>18</v>
      </c>
      <c r="U45" s="104">
        <f t="shared" si="7"/>
        <v>18</v>
      </c>
      <c r="V45" s="104">
        <f t="shared" si="7"/>
        <v>18</v>
      </c>
      <c r="W45" s="104">
        <f t="shared" si="7"/>
        <v>18</v>
      </c>
      <c r="X45" s="104">
        <f t="shared" si="7"/>
        <v>18</v>
      </c>
      <c r="Y45" s="104">
        <f t="shared" si="7"/>
        <v>18</v>
      </c>
      <c r="Z45" s="104">
        <f t="shared" si="7"/>
        <v>18</v>
      </c>
      <c r="AA45" s="104">
        <f t="shared" si="7"/>
        <v>18</v>
      </c>
      <c r="AB45" s="104">
        <f t="shared" si="7"/>
        <v>18</v>
      </c>
      <c r="AC45" s="104">
        <f t="shared" si="7"/>
        <v>18</v>
      </c>
      <c r="AD45" s="104">
        <f t="shared" si="7"/>
        <v>18</v>
      </c>
      <c r="AE45" s="104">
        <f t="shared" si="7"/>
        <v>18</v>
      </c>
      <c r="AF45" s="104">
        <f t="shared" si="7"/>
        <v>18</v>
      </c>
      <c r="AG45" s="104">
        <f t="shared" si="7"/>
        <v>18</v>
      </c>
      <c r="AH45" s="104">
        <f t="shared" si="7"/>
        <v>18</v>
      </c>
      <c r="AI45" s="104">
        <f t="shared" si="7"/>
        <v>18</v>
      </c>
      <c r="AJ45" s="104">
        <f t="shared" si="7"/>
        <v>18</v>
      </c>
      <c r="AK45" s="104">
        <f t="shared" si="7"/>
        <v>18</v>
      </c>
      <c r="AL45" s="104">
        <f t="shared" si="7"/>
        <v>18</v>
      </c>
      <c r="AM45" s="104">
        <f t="shared" si="7"/>
        <v>18</v>
      </c>
      <c r="AN45" s="104">
        <f t="shared" si="7"/>
        <v>18</v>
      </c>
      <c r="AO45" s="104">
        <f t="shared" si="7"/>
        <v>18</v>
      </c>
      <c r="AP45" s="104">
        <f t="shared" si="7"/>
        <v>18</v>
      </c>
      <c r="AQ45" s="104">
        <f t="shared" si="7"/>
        <v>18</v>
      </c>
      <c r="AR45" s="104">
        <f t="shared" si="7"/>
        <v>18</v>
      </c>
      <c r="AS45" s="104">
        <f t="shared" si="7"/>
        <v>18</v>
      </c>
      <c r="AT45" s="104">
        <f t="shared" si="7"/>
        <v>18</v>
      </c>
      <c r="AU45" s="104">
        <f t="shared" si="7"/>
        <v>18</v>
      </c>
      <c r="AV45" s="104">
        <f t="shared" si="7"/>
        <v>18</v>
      </c>
      <c r="AW45" s="104">
        <f t="shared" si="7"/>
        <v>18</v>
      </c>
      <c r="AX45" s="104">
        <f t="shared" si="7"/>
        <v>18</v>
      </c>
    </row>
    <row r="46" spans="2:50" s="107" customFormat="1" ht="15">
      <c r="B46" s="101" t="s">
        <v>311</v>
      </c>
      <c r="C46" s="101" t="s">
        <v>309</v>
      </c>
      <c r="D46" s="100">
        <f>SUM(D44:D45)</f>
        <v>0</v>
      </c>
      <c r="E46" s="100">
        <f t="shared" ref="E46:AX46" si="8">SUM(E44:E45)</f>
        <v>0</v>
      </c>
      <c r="F46" s="100">
        <f t="shared" si="8"/>
        <v>0</v>
      </c>
      <c r="G46" s="100">
        <f t="shared" si="8"/>
        <v>0</v>
      </c>
      <c r="H46" s="100">
        <f t="shared" si="8"/>
        <v>0</v>
      </c>
      <c r="I46" s="100">
        <f t="shared" si="8"/>
        <v>0</v>
      </c>
      <c r="J46" s="100">
        <f t="shared" si="8"/>
        <v>0</v>
      </c>
      <c r="K46" s="100">
        <f t="shared" si="8"/>
        <v>375</v>
      </c>
      <c r="L46" s="100">
        <f t="shared" si="8"/>
        <v>375</v>
      </c>
      <c r="M46" s="100">
        <f t="shared" si="8"/>
        <v>375</v>
      </c>
      <c r="N46" s="100">
        <f t="shared" si="8"/>
        <v>375</v>
      </c>
      <c r="O46" s="100">
        <f t="shared" si="8"/>
        <v>375</v>
      </c>
      <c r="P46" s="100">
        <f t="shared" si="8"/>
        <v>375</v>
      </c>
      <c r="Q46" s="100">
        <f t="shared" si="8"/>
        <v>375</v>
      </c>
      <c r="R46" s="100">
        <f t="shared" si="8"/>
        <v>375</v>
      </c>
      <c r="S46" s="100">
        <f t="shared" si="8"/>
        <v>375</v>
      </c>
      <c r="T46" s="100">
        <f t="shared" si="8"/>
        <v>375</v>
      </c>
      <c r="U46" s="100">
        <f t="shared" si="8"/>
        <v>375</v>
      </c>
      <c r="V46" s="100">
        <f t="shared" si="8"/>
        <v>375</v>
      </c>
      <c r="W46" s="100">
        <f t="shared" si="8"/>
        <v>375</v>
      </c>
      <c r="X46" s="100">
        <f t="shared" si="8"/>
        <v>375</v>
      </c>
      <c r="Y46" s="100">
        <f t="shared" si="8"/>
        <v>375</v>
      </c>
      <c r="Z46" s="100">
        <f t="shared" si="8"/>
        <v>375</v>
      </c>
      <c r="AA46" s="100">
        <f t="shared" si="8"/>
        <v>375</v>
      </c>
      <c r="AB46" s="100">
        <f t="shared" si="8"/>
        <v>375</v>
      </c>
      <c r="AC46" s="100">
        <f t="shared" si="8"/>
        <v>375</v>
      </c>
      <c r="AD46" s="100">
        <f t="shared" si="8"/>
        <v>375</v>
      </c>
      <c r="AE46" s="100">
        <f t="shared" si="8"/>
        <v>375</v>
      </c>
      <c r="AF46" s="100">
        <f t="shared" si="8"/>
        <v>375</v>
      </c>
      <c r="AG46" s="100">
        <f t="shared" si="8"/>
        <v>375</v>
      </c>
      <c r="AH46" s="100">
        <f t="shared" si="8"/>
        <v>375</v>
      </c>
      <c r="AI46" s="100">
        <f t="shared" si="8"/>
        <v>375</v>
      </c>
      <c r="AJ46" s="100">
        <f t="shared" si="8"/>
        <v>375</v>
      </c>
      <c r="AK46" s="100">
        <f t="shared" si="8"/>
        <v>375</v>
      </c>
      <c r="AL46" s="100">
        <f t="shared" si="8"/>
        <v>375</v>
      </c>
      <c r="AM46" s="100">
        <f t="shared" si="8"/>
        <v>375</v>
      </c>
      <c r="AN46" s="100">
        <f t="shared" si="8"/>
        <v>375</v>
      </c>
      <c r="AO46" s="100">
        <f t="shared" si="8"/>
        <v>375</v>
      </c>
      <c r="AP46" s="100">
        <f t="shared" si="8"/>
        <v>375</v>
      </c>
      <c r="AQ46" s="100">
        <f t="shared" si="8"/>
        <v>375</v>
      </c>
      <c r="AR46" s="100">
        <f t="shared" si="8"/>
        <v>375</v>
      </c>
      <c r="AS46" s="100">
        <f t="shared" si="8"/>
        <v>375</v>
      </c>
      <c r="AT46" s="100">
        <f t="shared" si="8"/>
        <v>375</v>
      </c>
      <c r="AU46" s="100">
        <f t="shared" si="8"/>
        <v>375</v>
      </c>
      <c r="AV46" s="100">
        <f t="shared" si="8"/>
        <v>375</v>
      </c>
      <c r="AW46" s="100">
        <f t="shared" si="8"/>
        <v>375</v>
      </c>
      <c r="AX46" s="100">
        <f t="shared" si="8"/>
        <v>375</v>
      </c>
    </row>
    <row r="47" spans="2:50" s="107" customFormat="1" ht="15">
      <c r="B47" s="20" t="s">
        <v>312</v>
      </c>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row>
    <row r="48" spans="2:50" s="107" customFormat="1" ht="15">
      <c r="B48" s="106" t="s">
        <v>313</v>
      </c>
      <c r="C48" s="106" t="s">
        <v>314</v>
      </c>
      <c r="D48" s="104">
        <f>D44*SUMPRODUCT(D39:D41,$D$24:$D$26)</f>
        <v>0</v>
      </c>
      <c r="E48" s="104">
        <f t="shared" ref="E48:AX48" si="9">E44*SUMPRODUCT(E39:E41,$D$24:$D$26)</f>
        <v>0</v>
      </c>
      <c r="F48" s="104">
        <f t="shared" si="9"/>
        <v>0</v>
      </c>
      <c r="G48" s="104">
        <f t="shared" si="9"/>
        <v>0</v>
      </c>
      <c r="H48" s="104">
        <f t="shared" si="9"/>
        <v>0</v>
      </c>
      <c r="I48" s="104">
        <f t="shared" si="9"/>
        <v>0</v>
      </c>
      <c r="J48" s="104">
        <f t="shared" si="9"/>
        <v>0</v>
      </c>
      <c r="K48" s="104">
        <f t="shared" si="9"/>
        <v>731.65770613327618</v>
      </c>
      <c r="L48" s="104">
        <f t="shared" si="9"/>
        <v>731.65770613327618</v>
      </c>
      <c r="M48" s="104">
        <f t="shared" si="9"/>
        <v>731.65770613327618</v>
      </c>
      <c r="N48" s="104">
        <f t="shared" si="9"/>
        <v>731.65770613327618</v>
      </c>
      <c r="O48" s="104">
        <f t="shared" si="9"/>
        <v>731.65770613327618</v>
      </c>
      <c r="P48" s="104">
        <f t="shared" si="9"/>
        <v>731.65770613327618</v>
      </c>
      <c r="Q48" s="104">
        <f t="shared" si="9"/>
        <v>731.65770613327618</v>
      </c>
      <c r="R48" s="104">
        <f t="shared" si="9"/>
        <v>731.65770613327618</v>
      </c>
      <c r="S48" s="104">
        <f t="shared" si="9"/>
        <v>731.65770613327618</v>
      </c>
      <c r="T48" s="104">
        <f t="shared" si="9"/>
        <v>731.65770613327618</v>
      </c>
      <c r="U48" s="104">
        <f t="shared" si="9"/>
        <v>731.65770613327618</v>
      </c>
      <c r="V48" s="104">
        <f t="shared" si="9"/>
        <v>731.65770613327618</v>
      </c>
      <c r="W48" s="104">
        <f t="shared" si="9"/>
        <v>731.65770613327618</v>
      </c>
      <c r="X48" s="104">
        <f t="shared" si="9"/>
        <v>731.65770613327618</v>
      </c>
      <c r="Y48" s="104">
        <f t="shared" si="9"/>
        <v>731.65770613327618</v>
      </c>
      <c r="Z48" s="104">
        <f t="shared" si="9"/>
        <v>731.65770613327618</v>
      </c>
      <c r="AA48" s="104">
        <f t="shared" si="9"/>
        <v>731.65770613327618</v>
      </c>
      <c r="AB48" s="104">
        <f t="shared" si="9"/>
        <v>731.65770613327618</v>
      </c>
      <c r="AC48" s="104">
        <f t="shared" si="9"/>
        <v>731.65770613327618</v>
      </c>
      <c r="AD48" s="104">
        <f t="shared" si="9"/>
        <v>731.65770613327618</v>
      </c>
      <c r="AE48" s="104">
        <f t="shared" si="9"/>
        <v>731.65770613327618</v>
      </c>
      <c r="AF48" s="104">
        <f t="shared" si="9"/>
        <v>731.65770613327618</v>
      </c>
      <c r="AG48" s="104">
        <f t="shared" si="9"/>
        <v>731.65770613327618</v>
      </c>
      <c r="AH48" s="104">
        <f t="shared" si="9"/>
        <v>731.65770613327618</v>
      </c>
      <c r="AI48" s="104">
        <f t="shared" si="9"/>
        <v>731.65770613327618</v>
      </c>
      <c r="AJ48" s="104">
        <f t="shared" si="9"/>
        <v>731.65770613327618</v>
      </c>
      <c r="AK48" s="104">
        <f t="shared" si="9"/>
        <v>731.65770613327618</v>
      </c>
      <c r="AL48" s="104">
        <f t="shared" si="9"/>
        <v>731.65770613327618</v>
      </c>
      <c r="AM48" s="104">
        <f t="shared" si="9"/>
        <v>731.65770613327618</v>
      </c>
      <c r="AN48" s="104">
        <f t="shared" si="9"/>
        <v>731.65770613327618</v>
      </c>
      <c r="AO48" s="104">
        <f t="shared" si="9"/>
        <v>731.65770613327618</v>
      </c>
      <c r="AP48" s="104">
        <f t="shared" si="9"/>
        <v>731.65770613327618</v>
      </c>
      <c r="AQ48" s="104">
        <f t="shared" si="9"/>
        <v>731.65770613327618</v>
      </c>
      <c r="AR48" s="104">
        <f t="shared" si="9"/>
        <v>731.65770613327618</v>
      </c>
      <c r="AS48" s="104">
        <f t="shared" si="9"/>
        <v>731.65770613327618</v>
      </c>
      <c r="AT48" s="104">
        <f t="shared" si="9"/>
        <v>731.65770613327618</v>
      </c>
      <c r="AU48" s="104">
        <f t="shared" si="9"/>
        <v>731.65770613327618</v>
      </c>
      <c r="AV48" s="104">
        <f t="shared" si="9"/>
        <v>731.65770613327618</v>
      </c>
      <c r="AW48" s="104">
        <f t="shared" si="9"/>
        <v>731.65770613327618</v>
      </c>
      <c r="AX48" s="104">
        <f t="shared" si="9"/>
        <v>731.65770613327618</v>
      </c>
    </row>
    <row r="49" spans="2:50" s="107" customFormat="1" ht="15">
      <c r="B49" s="106" t="s">
        <v>315</v>
      </c>
      <c r="C49" s="106" t="s">
        <v>314</v>
      </c>
      <c r="D49" s="104">
        <f>D45*SUMPRODUCT(D39:D41,$D$24:$D$26)</f>
        <v>0</v>
      </c>
      <c r="E49" s="104">
        <f t="shared" ref="E49:AX49" si="10">E45*SUMPRODUCT(E39:E41,$D$24:$D$26)</f>
        <v>0</v>
      </c>
      <c r="F49" s="104">
        <f t="shared" si="10"/>
        <v>0</v>
      </c>
      <c r="G49" s="104">
        <f t="shared" si="10"/>
        <v>0</v>
      </c>
      <c r="H49" s="104">
        <f t="shared" si="10"/>
        <v>0</v>
      </c>
      <c r="I49" s="104">
        <f t="shared" si="10"/>
        <v>0</v>
      </c>
      <c r="J49" s="104">
        <f t="shared" si="10"/>
        <v>0</v>
      </c>
      <c r="K49" s="104">
        <f t="shared" si="10"/>
        <v>36.890304510921489</v>
      </c>
      <c r="L49" s="104">
        <f t="shared" si="10"/>
        <v>36.890304510921489</v>
      </c>
      <c r="M49" s="104">
        <f t="shared" si="10"/>
        <v>36.890304510921489</v>
      </c>
      <c r="N49" s="104">
        <f t="shared" si="10"/>
        <v>36.890304510921489</v>
      </c>
      <c r="O49" s="104">
        <f t="shared" si="10"/>
        <v>36.890304510921489</v>
      </c>
      <c r="P49" s="104">
        <f t="shared" si="10"/>
        <v>36.890304510921489</v>
      </c>
      <c r="Q49" s="104">
        <f t="shared" si="10"/>
        <v>36.890304510921489</v>
      </c>
      <c r="R49" s="104">
        <f t="shared" si="10"/>
        <v>36.890304510921489</v>
      </c>
      <c r="S49" s="104">
        <f t="shared" si="10"/>
        <v>36.890304510921489</v>
      </c>
      <c r="T49" s="104">
        <f t="shared" si="10"/>
        <v>36.890304510921489</v>
      </c>
      <c r="U49" s="104">
        <f t="shared" si="10"/>
        <v>36.890304510921489</v>
      </c>
      <c r="V49" s="104">
        <f t="shared" si="10"/>
        <v>36.890304510921489</v>
      </c>
      <c r="W49" s="104">
        <f t="shared" si="10"/>
        <v>36.890304510921489</v>
      </c>
      <c r="X49" s="104">
        <f t="shared" si="10"/>
        <v>36.890304510921489</v>
      </c>
      <c r="Y49" s="104">
        <f t="shared" si="10"/>
        <v>36.890304510921489</v>
      </c>
      <c r="Z49" s="104">
        <f t="shared" si="10"/>
        <v>36.890304510921489</v>
      </c>
      <c r="AA49" s="104">
        <f t="shared" si="10"/>
        <v>36.890304510921489</v>
      </c>
      <c r="AB49" s="104">
        <f t="shared" si="10"/>
        <v>36.890304510921489</v>
      </c>
      <c r="AC49" s="104">
        <f t="shared" si="10"/>
        <v>36.890304510921489</v>
      </c>
      <c r="AD49" s="104">
        <f t="shared" si="10"/>
        <v>36.890304510921489</v>
      </c>
      <c r="AE49" s="104">
        <f t="shared" si="10"/>
        <v>36.890304510921489</v>
      </c>
      <c r="AF49" s="104">
        <f t="shared" si="10"/>
        <v>36.890304510921489</v>
      </c>
      <c r="AG49" s="104">
        <f t="shared" si="10"/>
        <v>36.890304510921489</v>
      </c>
      <c r="AH49" s="104">
        <f t="shared" si="10"/>
        <v>36.890304510921489</v>
      </c>
      <c r="AI49" s="104">
        <f t="shared" si="10"/>
        <v>36.890304510921489</v>
      </c>
      <c r="AJ49" s="104">
        <f t="shared" si="10"/>
        <v>36.890304510921489</v>
      </c>
      <c r="AK49" s="104">
        <f t="shared" si="10"/>
        <v>36.890304510921489</v>
      </c>
      <c r="AL49" s="104">
        <f t="shared" si="10"/>
        <v>36.890304510921489</v>
      </c>
      <c r="AM49" s="104">
        <f t="shared" si="10"/>
        <v>36.890304510921489</v>
      </c>
      <c r="AN49" s="104">
        <f t="shared" si="10"/>
        <v>36.890304510921489</v>
      </c>
      <c r="AO49" s="104">
        <f t="shared" si="10"/>
        <v>36.890304510921489</v>
      </c>
      <c r="AP49" s="104">
        <f t="shared" si="10"/>
        <v>36.890304510921489</v>
      </c>
      <c r="AQ49" s="104">
        <f t="shared" si="10"/>
        <v>36.890304510921489</v>
      </c>
      <c r="AR49" s="104">
        <f t="shared" si="10"/>
        <v>36.890304510921489</v>
      </c>
      <c r="AS49" s="104">
        <f t="shared" si="10"/>
        <v>36.890304510921489</v>
      </c>
      <c r="AT49" s="104">
        <f t="shared" si="10"/>
        <v>36.890304510921489</v>
      </c>
      <c r="AU49" s="104">
        <f t="shared" si="10"/>
        <v>36.890304510921489</v>
      </c>
      <c r="AV49" s="104">
        <f t="shared" si="10"/>
        <v>36.890304510921489</v>
      </c>
      <c r="AW49" s="104">
        <f t="shared" si="10"/>
        <v>36.890304510921489</v>
      </c>
      <c r="AX49" s="104">
        <f t="shared" si="10"/>
        <v>36.890304510921489</v>
      </c>
    </row>
    <row r="50" spans="2:50" s="99" customFormat="1" ht="15">
      <c r="B50" s="13" t="s">
        <v>316</v>
      </c>
      <c r="C50" s="13" t="s">
        <v>314</v>
      </c>
      <c r="D50" s="12">
        <f>SUM(D48:D49)</f>
        <v>0</v>
      </c>
      <c r="E50" s="12">
        <f t="shared" ref="E50:AX50" si="11">SUM(E48:E49)</f>
        <v>0</v>
      </c>
      <c r="F50" s="12">
        <f t="shared" si="11"/>
        <v>0</v>
      </c>
      <c r="G50" s="12">
        <f t="shared" si="11"/>
        <v>0</v>
      </c>
      <c r="H50" s="12">
        <f t="shared" si="11"/>
        <v>0</v>
      </c>
      <c r="I50" s="12">
        <f t="shared" si="11"/>
        <v>0</v>
      </c>
      <c r="J50" s="12">
        <f t="shared" si="11"/>
        <v>0</v>
      </c>
      <c r="K50" s="12">
        <f t="shared" si="11"/>
        <v>768.54801064419769</v>
      </c>
      <c r="L50" s="12">
        <f t="shared" si="11"/>
        <v>768.54801064419769</v>
      </c>
      <c r="M50" s="12">
        <f t="shared" si="11"/>
        <v>768.54801064419769</v>
      </c>
      <c r="N50" s="12">
        <f t="shared" si="11"/>
        <v>768.54801064419769</v>
      </c>
      <c r="O50" s="12">
        <f t="shared" si="11"/>
        <v>768.54801064419769</v>
      </c>
      <c r="P50" s="12">
        <f t="shared" si="11"/>
        <v>768.54801064419769</v>
      </c>
      <c r="Q50" s="12">
        <f t="shared" si="11"/>
        <v>768.54801064419769</v>
      </c>
      <c r="R50" s="12">
        <f t="shared" si="11"/>
        <v>768.54801064419769</v>
      </c>
      <c r="S50" s="12">
        <f t="shared" si="11"/>
        <v>768.54801064419769</v>
      </c>
      <c r="T50" s="12">
        <f t="shared" si="11"/>
        <v>768.54801064419769</v>
      </c>
      <c r="U50" s="12">
        <f t="shared" si="11"/>
        <v>768.54801064419769</v>
      </c>
      <c r="V50" s="12">
        <f t="shared" si="11"/>
        <v>768.54801064419769</v>
      </c>
      <c r="W50" s="12">
        <f t="shared" si="11"/>
        <v>768.54801064419769</v>
      </c>
      <c r="X50" s="12">
        <f t="shared" si="11"/>
        <v>768.54801064419769</v>
      </c>
      <c r="Y50" s="12">
        <f t="shared" si="11"/>
        <v>768.54801064419769</v>
      </c>
      <c r="Z50" s="12">
        <f t="shared" si="11"/>
        <v>768.54801064419769</v>
      </c>
      <c r="AA50" s="12">
        <f t="shared" si="11"/>
        <v>768.54801064419769</v>
      </c>
      <c r="AB50" s="12">
        <f t="shared" si="11"/>
        <v>768.54801064419769</v>
      </c>
      <c r="AC50" s="12">
        <f t="shared" si="11"/>
        <v>768.54801064419769</v>
      </c>
      <c r="AD50" s="12">
        <f t="shared" si="11"/>
        <v>768.54801064419769</v>
      </c>
      <c r="AE50" s="12">
        <f t="shared" si="11"/>
        <v>768.54801064419769</v>
      </c>
      <c r="AF50" s="12">
        <f t="shared" si="11"/>
        <v>768.54801064419769</v>
      </c>
      <c r="AG50" s="12">
        <f t="shared" si="11"/>
        <v>768.54801064419769</v>
      </c>
      <c r="AH50" s="12">
        <f t="shared" si="11"/>
        <v>768.54801064419769</v>
      </c>
      <c r="AI50" s="12">
        <f t="shared" si="11"/>
        <v>768.54801064419769</v>
      </c>
      <c r="AJ50" s="12">
        <f t="shared" si="11"/>
        <v>768.54801064419769</v>
      </c>
      <c r="AK50" s="12">
        <f t="shared" si="11"/>
        <v>768.54801064419769</v>
      </c>
      <c r="AL50" s="12">
        <f t="shared" si="11"/>
        <v>768.54801064419769</v>
      </c>
      <c r="AM50" s="12">
        <f t="shared" si="11"/>
        <v>768.54801064419769</v>
      </c>
      <c r="AN50" s="12">
        <f t="shared" si="11"/>
        <v>768.54801064419769</v>
      </c>
      <c r="AO50" s="12">
        <f t="shared" si="11"/>
        <v>768.54801064419769</v>
      </c>
      <c r="AP50" s="12">
        <f t="shared" si="11"/>
        <v>768.54801064419769</v>
      </c>
      <c r="AQ50" s="12">
        <f t="shared" si="11"/>
        <v>768.54801064419769</v>
      </c>
      <c r="AR50" s="12">
        <f t="shared" si="11"/>
        <v>768.54801064419769</v>
      </c>
      <c r="AS50" s="12">
        <f t="shared" si="11"/>
        <v>768.54801064419769</v>
      </c>
      <c r="AT50" s="12">
        <f t="shared" si="11"/>
        <v>768.54801064419769</v>
      </c>
      <c r="AU50" s="12">
        <f t="shared" si="11"/>
        <v>768.54801064419769</v>
      </c>
      <c r="AV50" s="12">
        <f t="shared" si="11"/>
        <v>768.54801064419769</v>
      </c>
      <c r="AW50" s="12">
        <f t="shared" si="11"/>
        <v>768.54801064419769</v>
      </c>
      <c r="AX50" s="12">
        <f t="shared" si="11"/>
        <v>768.54801064419769</v>
      </c>
    </row>
    <row r="51" spans="2:50" s="107" customFormat="1" ht="15">
      <c r="B51" s="20" t="s">
        <v>317</v>
      </c>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row>
    <row r="52" spans="2:50" s="107" customFormat="1" ht="15">
      <c r="B52" s="106" t="s">
        <v>318</v>
      </c>
      <c r="C52" s="106" t="s">
        <v>305</v>
      </c>
      <c r="D52" s="104">
        <f>D48/$D$28</f>
        <v>0</v>
      </c>
      <c r="E52" s="104">
        <f t="shared" ref="E52:AX52" si="12">E48/$D$28</f>
        <v>0</v>
      </c>
      <c r="F52" s="104">
        <f t="shared" si="12"/>
        <v>0</v>
      </c>
      <c r="G52" s="104">
        <f t="shared" si="12"/>
        <v>0</v>
      </c>
      <c r="H52" s="104">
        <f t="shared" si="12"/>
        <v>0</v>
      </c>
      <c r="I52" s="104">
        <f t="shared" si="12"/>
        <v>0</v>
      </c>
      <c r="J52" s="104">
        <f t="shared" si="12"/>
        <v>0</v>
      </c>
      <c r="K52" s="104">
        <f t="shared" si="12"/>
        <v>29.266308245331047</v>
      </c>
      <c r="L52" s="104">
        <f t="shared" si="12"/>
        <v>29.266308245331047</v>
      </c>
      <c r="M52" s="104">
        <f t="shared" si="12"/>
        <v>29.266308245331047</v>
      </c>
      <c r="N52" s="104">
        <f t="shared" si="12"/>
        <v>29.266308245331047</v>
      </c>
      <c r="O52" s="104">
        <f t="shared" si="12"/>
        <v>29.266308245331047</v>
      </c>
      <c r="P52" s="104">
        <f t="shared" si="12"/>
        <v>29.266308245331047</v>
      </c>
      <c r="Q52" s="104">
        <f t="shared" si="12"/>
        <v>29.266308245331047</v>
      </c>
      <c r="R52" s="104">
        <f t="shared" si="12"/>
        <v>29.266308245331047</v>
      </c>
      <c r="S52" s="104">
        <f t="shared" si="12"/>
        <v>29.266308245331047</v>
      </c>
      <c r="T52" s="104">
        <f t="shared" si="12"/>
        <v>29.266308245331047</v>
      </c>
      <c r="U52" s="104">
        <f t="shared" si="12"/>
        <v>29.266308245331047</v>
      </c>
      <c r="V52" s="104">
        <f t="shared" si="12"/>
        <v>29.266308245331047</v>
      </c>
      <c r="W52" s="104">
        <f t="shared" si="12"/>
        <v>29.266308245331047</v>
      </c>
      <c r="X52" s="104">
        <f t="shared" si="12"/>
        <v>29.266308245331047</v>
      </c>
      <c r="Y52" s="104">
        <f t="shared" si="12"/>
        <v>29.266308245331047</v>
      </c>
      <c r="Z52" s="104">
        <f t="shared" si="12"/>
        <v>29.266308245331047</v>
      </c>
      <c r="AA52" s="104">
        <f t="shared" si="12"/>
        <v>29.266308245331047</v>
      </c>
      <c r="AB52" s="104">
        <f t="shared" si="12"/>
        <v>29.266308245331047</v>
      </c>
      <c r="AC52" s="104">
        <f t="shared" si="12"/>
        <v>29.266308245331047</v>
      </c>
      <c r="AD52" s="104">
        <f t="shared" si="12"/>
        <v>29.266308245331047</v>
      </c>
      <c r="AE52" s="104">
        <f t="shared" si="12"/>
        <v>29.266308245331047</v>
      </c>
      <c r="AF52" s="104">
        <f t="shared" si="12"/>
        <v>29.266308245331047</v>
      </c>
      <c r="AG52" s="104">
        <f t="shared" si="12"/>
        <v>29.266308245331047</v>
      </c>
      <c r="AH52" s="104">
        <f t="shared" si="12"/>
        <v>29.266308245331047</v>
      </c>
      <c r="AI52" s="104">
        <f t="shared" si="12"/>
        <v>29.266308245331047</v>
      </c>
      <c r="AJ52" s="104">
        <f t="shared" si="12"/>
        <v>29.266308245331047</v>
      </c>
      <c r="AK52" s="104">
        <f t="shared" si="12"/>
        <v>29.266308245331047</v>
      </c>
      <c r="AL52" s="104">
        <f t="shared" si="12"/>
        <v>29.266308245331047</v>
      </c>
      <c r="AM52" s="104">
        <f t="shared" si="12"/>
        <v>29.266308245331047</v>
      </c>
      <c r="AN52" s="104">
        <f t="shared" si="12"/>
        <v>29.266308245331047</v>
      </c>
      <c r="AO52" s="104">
        <f t="shared" si="12"/>
        <v>29.266308245331047</v>
      </c>
      <c r="AP52" s="104">
        <f t="shared" si="12"/>
        <v>29.266308245331047</v>
      </c>
      <c r="AQ52" s="104">
        <f t="shared" si="12"/>
        <v>29.266308245331047</v>
      </c>
      <c r="AR52" s="104">
        <f t="shared" si="12"/>
        <v>29.266308245331047</v>
      </c>
      <c r="AS52" s="104">
        <f t="shared" si="12"/>
        <v>29.266308245331047</v>
      </c>
      <c r="AT52" s="104">
        <f t="shared" si="12"/>
        <v>29.266308245331047</v>
      </c>
      <c r="AU52" s="104">
        <f t="shared" si="12"/>
        <v>29.266308245331047</v>
      </c>
      <c r="AV52" s="104">
        <f t="shared" si="12"/>
        <v>29.266308245331047</v>
      </c>
      <c r="AW52" s="104">
        <f t="shared" si="12"/>
        <v>29.266308245331047</v>
      </c>
      <c r="AX52" s="104">
        <f t="shared" si="12"/>
        <v>29.266308245331047</v>
      </c>
    </row>
    <row r="53" spans="2:50" s="107" customFormat="1" ht="15">
      <c r="B53" s="106" t="s">
        <v>319</v>
      </c>
      <c r="C53" s="106" t="s">
        <v>305</v>
      </c>
      <c r="D53" s="104">
        <f>D49/$D$28</f>
        <v>0</v>
      </c>
      <c r="E53" s="104">
        <f t="shared" ref="E53:AX53" si="13">E49/$D$28</f>
        <v>0</v>
      </c>
      <c r="F53" s="104">
        <f t="shared" si="13"/>
        <v>0</v>
      </c>
      <c r="G53" s="104">
        <f t="shared" si="13"/>
        <v>0</v>
      </c>
      <c r="H53" s="104">
        <f t="shared" si="13"/>
        <v>0</v>
      </c>
      <c r="I53" s="104">
        <f t="shared" si="13"/>
        <v>0</v>
      </c>
      <c r="J53" s="104">
        <f t="shared" si="13"/>
        <v>0</v>
      </c>
      <c r="K53" s="104">
        <f t="shared" si="13"/>
        <v>1.4756121804368596</v>
      </c>
      <c r="L53" s="104">
        <f t="shared" si="13"/>
        <v>1.4756121804368596</v>
      </c>
      <c r="M53" s="104">
        <f t="shared" si="13"/>
        <v>1.4756121804368596</v>
      </c>
      <c r="N53" s="104">
        <f t="shared" si="13"/>
        <v>1.4756121804368596</v>
      </c>
      <c r="O53" s="104">
        <f t="shared" si="13"/>
        <v>1.4756121804368596</v>
      </c>
      <c r="P53" s="104">
        <f t="shared" si="13"/>
        <v>1.4756121804368596</v>
      </c>
      <c r="Q53" s="104">
        <f t="shared" si="13"/>
        <v>1.4756121804368596</v>
      </c>
      <c r="R53" s="104">
        <f t="shared" si="13"/>
        <v>1.4756121804368596</v>
      </c>
      <c r="S53" s="104">
        <f t="shared" si="13"/>
        <v>1.4756121804368596</v>
      </c>
      <c r="T53" s="104">
        <f t="shared" si="13"/>
        <v>1.4756121804368596</v>
      </c>
      <c r="U53" s="104">
        <f t="shared" si="13"/>
        <v>1.4756121804368596</v>
      </c>
      <c r="V53" s="104">
        <f t="shared" si="13"/>
        <v>1.4756121804368596</v>
      </c>
      <c r="W53" s="104">
        <f t="shared" si="13"/>
        <v>1.4756121804368596</v>
      </c>
      <c r="X53" s="104">
        <f t="shared" si="13"/>
        <v>1.4756121804368596</v>
      </c>
      <c r="Y53" s="104">
        <f t="shared" si="13"/>
        <v>1.4756121804368596</v>
      </c>
      <c r="Z53" s="104">
        <f t="shared" si="13"/>
        <v>1.4756121804368596</v>
      </c>
      <c r="AA53" s="104">
        <f t="shared" si="13"/>
        <v>1.4756121804368596</v>
      </c>
      <c r="AB53" s="104">
        <f t="shared" si="13"/>
        <v>1.4756121804368596</v>
      </c>
      <c r="AC53" s="104">
        <f t="shared" si="13"/>
        <v>1.4756121804368596</v>
      </c>
      <c r="AD53" s="104">
        <f t="shared" si="13"/>
        <v>1.4756121804368596</v>
      </c>
      <c r="AE53" s="104">
        <f t="shared" si="13"/>
        <v>1.4756121804368596</v>
      </c>
      <c r="AF53" s="104">
        <f t="shared" si="13"/>
        <v>1.4756121804368596</v>
      </c>
      <c r="AG53" s="104">
        <f t="shared" si="13"/>
        <v>1.4756121804368596</v>
      </c>
      <c r="AH53" s="104">
        <f t="shared" si="13"/>
        <v>1.4756121804368596</v>
      </c>
      <c r="AI53" s="104">
        <f t="shared" si="13"/>
        <v>1.4756121804368596</v>
      </c>
      <c r="AJ53" s="104">
        <f t="shared" si="13"/>
        <v>1.4756121804368596</v>
      </c>
      <c r="AK53" s="104">
        <f t="shared" si="13"/>
        <v>1.4756121804368596</v>
      </c>
      <c r="AL53" s="104">
        <f t="shared" si="13"/>
        <v>1.4756121804368596</v>
      </c>
      <c r="AM53" s="104">
        <f t="shared" si="13"/>
        <v>1.4756121804368596</v>
      </c>
      <c r="AN53" s="104">
        <f t="shared" si="13"/>
        <v>1.4756121804368596</v>
      </c>
      <c r="AO53" s="104">
        <f t="shared" si="13"/>
        <v>1.4756121804368596</v>
      </c>
      <c r="AP53" s="104">
        <f t="shared" si="13"/>
        <v>1.4756121804368596</v>
      </c>
      <c r="AQ53" s="104">
        <f t="shared" si="13"/>
        <v>1.4756121804368596</v>
      </c>
      <c r="AR53" s="104">
        <f t="shared" si="13"/>
        <v>1.4756121804368596</v>
      </c>
      <c r="AS53" s="104">
        <f t="shared" si="13"/>
        <v>1.4756121804368596</v>
      </c>
      <c r="AT53" s="104">
        <f t="shared" si="13"/>
        <v>1.4756121804368596</v>
      </c>
      <c r="AU53" s="104">
        <f t="shared" si="13"/>
        <v>1.4756121804368596</v>
      </c>
      <c r="AV53" s="104">
        <f t="shared" si="13"/>
        <v>1.4756121804368596</v>
      </c>
      <c r="AW53" s="104">
        <f t="shared" si="13"/>
        <v>1.4756121804368596</v>
      </c>
      <c r="AX53" s="104">
        <f t="shared" si="13"/>
        <v>1.4756121804368596</v>
      </c>
    </row>
    <row r="54" spans="2:50" s="99" customFormat="1" ht="15">
      <c r="B54" s="13" t="s">
        <v>320</v>
      </c>
      <c r="C54" s="13" t="s">
        <v>305</v>
      </c>
      <c r="D54" s="12">
        <f>SUM(D52:D53)</f>
        <v>0</v>
      </c>
      <c r="E54" s="12">
        <f t="shared" ref="E54:AX54" si="14">SUM(E52:E53)</f>
        <v>0</v>
      </c>
      <c r="F54" s="12">
        <f t="shared" si="14"/>
        <v>0</v>
      </c>
      <c r="G54" s="12">
        <f t="shared" si="14"/>
        <v>0</v>
      </c>
      <c r="H54" s="12">
        <f t="shared" si="14"/>
        <v>0</v>
      </c>
      <c r="I54" s="12">
        <f t="shared" si="14"/>
        <v>0</v>
      </c>
      <c r="J54" s="12">
        <f t="shared" si="14"/>
        <v>0</v>
      </c>
      <c r="K54" s="12">
        <f t="shared" si="14"/>
        <v>30.741920425767905</v>
      </c>
      <c r="L54" s="12">
        <f t="shared" si="14"/>
        <v>30.741920425767905</v>
      </c>
      <c r="M54" s="12">
        <f t="shared" si="14"/>
        <v>30.741920425767905</v>
      </c>
      <c r="N54" s="12">
        <f t="shared" si="14"/>
        <v>30.741920425767905</v>
      </c>
      <c r="O54" s="12">
        <f t="shared" si="14"/>
        <v>30.741920425767905</v>
      </c>
      <c r="P54" s="12">
        <f t="shared" si="14"/>
        <v>30.741920425767905</v>
      </c>
      <c r="Q54" s="12">
        <f t="shared" si="14"/>
        <v>30.741920425767905</v>
      </c>
      <c r="R54" s="12">
        <f t="shared" si="14"/>
        <v>30.741920425767905</v>
      </c>
      <c r="S54" s="12">
        <f t="shared" si="14"/>
        <v>30.741920425767905</v>
      </c>
      <c r="T54" s="12">
        <f t="shared" si="14"/>
        <v>30.741920425767905</v>
      </c>
      <c r="U54" s="12">
        <f t="shared" si="14"/>
        <v>30.741920425767905</v>
      </c>
      <c r="V54" s="12">
        <f t="shared" si="14"/>
        <v>30.741920425767905</v>
      </c>
      <c r="W54" s="12">
        <f t="shared" si="14"/>
        <v>30.741920425767905</v>
      </c>
      <c r="X54" s="12">
        <f t="shared" si="14"/>
        <v>30.741920425767905</v>
      </c>
      <c r="Y54" s="12">
        <f t="shared" si="14"/>
        <v>30.741920425767905</v>
      </c>
      <c r="Z54" s="12">
        <f t="shared" si="14"/>
        <v>30.741920425767905</v>
      </c>
      <c r="AA54" s="12">
        <f t="shared" si="14"/>
        <v>30.741920425767905</v>
      </c>
      <c r="AB54" s="12">
        <f t="shared" si="14"/>
        <v>30.741920425767905</v>
      </c>
      <c r="AC54" s="12">
        <f t="shared" si="14"/>
        <v>30.741920425767905</v>
      </c>
      <c r="AD54" s="12">
        <f t="shared" si="14"/>
        <v>30.741920425767905</v>
      </c>
      <c r="AE54" s="12">
        <f t="shared" si="14"/>
        <v>30.741920425767905</v>
      </c>
      <c r="AF54" s="12">
        <f t="shared" si="14"/>
        <v>30.741920425767905</v>
      </c>
      <c r="AG54" s="12">
        <f t="shared" si="14"/>
        <v>30.741920425767905</v>
      </c>
      <c r="AH54" s="12">
        <f t="shared" si="14"/>
        <v>30.741920425767905</v>
      </c>
      <c r="AI54" s="12">
        <f t="shared" si="14"/>
        <v>30.741920425767905</v>
      </c>
      <c r="AJ54" s="12">
        <f t="shared" si="14"/>
        <v>30.741920425767905</v>
      </c>
      <c r="AK54" s="12">
        <f t="shared" si="14"/>
        <v>30.741920425767905</v>
      </c>
      <c r="AL54" s="12">
        <f t="shared" si="14"/>
        <v>30.741920425767905</v>
      </c>
      <c r="AM54" s="12">
        <f t="shared" si="14"/>
        <v>30.741920425767905</v>
      </c>
      <c r="AN54" s="12">
        <f t="shared" si="14"/>
        <v>30.741920425767905</v>
      </c>
      <c r="AO54" s="12">
        <f t="shared" si="14"/>
        <v>30.741920425767905</v>
      </c>
      <c r="AP54" s="12">
        <f t="shared" si="14"/>
        <v>30.741920425767905</v>
      </c>
      <c r="AQ54" s="12">
        <f t="shared" si="14"/>
        <v>30.741920425767905</v>
      </c>
      <c r="AR54" s="12">
        <f t="shared" si="14"/>
        <v>30.741920425767905</v>
      </c>
      <c r="AS54" s="12">
        <f t="shared" si="14"/>
        <v>30.741920425767905</v>
      </c>
      <c r="AT54" s="12">
        <f t="shared" si="14"/>
        <v>30.741920425767905</v>
      </c>
      <c r="AU54" s="12">
        <f t="shared" si="14"/>
        <v>30.741920425767905</v>
      </c>
      <c r="AV54" s="12">
        <f t="shared" si="14"/>
        <v>30.741920425767905</v>
      </c>
      <c r="AW54" s="12">
        <f t="shared" si="14"/>
        <v>30.741920425767905</v>
      </c>
      <c r="AX54" s="12">
        <f t="shared" si="14"/>
        <v>30.741920425767905</v>
      </c>
    </row>
    <row r="55" spans="2:50" s="107" customFormat="1" 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K66"/>
  <sheetViews>
    <sheetView showGridLines="0" topLeftCell="A6" workbookViewId="0">
      <selection activeCell="C31" sqref="C31"/>
    </sheetView>
  </sheetViews>
  <sheetFormatPr defaultRowHeight="16.899999999999999"/>
  <cols>
    <col min="1" max="1" width="2.25" customWidth="1"/>
    <col min="2" max="10" width="16" customWidth="1"/>
  </cols>
  <sheetData>
    <row r="1" spans="1:11" s="102" customFormat="1" ht="24.6" customHeight="1">
      <c r="A1" s="142"/>
      <c r="B1" s="143" t="s">
        <v>321</v>
      </c>
      <c r="C1" s="143"/>
      <c r="D1" s="143"/>
      <c r="E1" s="143"/>
      <c r="F1" s="143"/>
      <c r="G1" s="143"/>
      <c r="H1" s="143"/>
      <c r="I1" s="143"/>
      <c r="J1" s="143"/>
    </row>
    <row r="2" spans="1:11" ht="16.899999999999999" customHeight="1">
      <c r="A2" s="139"/>
      <c r="B2" s="139"/>
      <c r="C2" s="140"/>
      <c r="D2" s="139"/>
      <c r="E2" s="139"/>
      <c r="F2" s="139"/>
      <c r="G2" s="141"/>
      <c r="H2" s="141"/>
      <c r="I2" s="141"/>
      <c r="J2" s="141"/>
    </row>
    <row r="3" spans="1:11" s="107" customFormat="1" ht="15" customHeight="1">
      <c r="A3" s="144"/>
      <c r="B3" s="97" t="s">
        <v>42</v>
      </c>
      <c r="C3" s="144"/>
      <c r="D3" s="144"/>
      <c r="E3" s="144"/>
      <c r="F3" s="144"/>
      <c r="G3" s="145"/>
      <c r="H3" s="144"/>
      <c r="I3" s="144"/>
      <c r="J3" s="144"/>
    </row>
    <row r="4" spans="1:11" s="107" customFormat="1" ht="15" customHeight="1">
      <c r="A4" s="144"/>
      <c r="B4" s="161" t="s">
        <v>43</v>
      </c>
      <c r="C4" s="144"/>
      <c r="D4" s="144"/>
      <c r="E4" s="144"/>
      <c r="F4" s="144"/>
      <c r="G4" s="145"/>
      <c r="H4" s="144"/>
      <c r="I4" s="144"/>
      <c r="J4" s="144"/>
    </row>
    <row r="5" spans="1:11" s="107" customFormat="1" ht="15" customHeight="1">
      <c r="A5" s="144"/>
      <c r="B5" s="162" t="s">
        <v>44</v>
      </c>
      <c r="C5" s="144"/>
      <c r="D5" s="144"/>
      <c r="E5" s="144"/>
      <c r="F5" s="144"/>
      <c r="G5" s="145"/>
      <c r="H5" s="144"/>
      <c r="I5" s="144"/>
      <c r="J5" s="144"/>
    </row>
    <row r="6" spans="1:11" s="107" customFormat="1" ht="15" customHeight="1">
      <c r="A6" s="144"/>
      <c r="B6" s="163" t="s">
        <v>45</v>
      </c>
      <c r="C6" s="144"/>
      <c r="D6" s="144"/>
      <c r="E6" s="144"/>
      <c r="F6" s="144"/>
      <c r="G6" s="145"/>
      <c r="H6" s="144"/>
      <c r="I6" s="144"/>
      <c r="J6" s="144"/>
    </row>
    <row r="7" spans="1:11" s="107" customFormat="1" ht="15" customHeight="1">
      <c r="A7" s="144"/>
      <c r="B7" s="164" t="s">
        <v>322</v>
      </c>
      <c r="C7" s="144"/>
      <c r="D7" s="144"/>
      <c r="E7" s="144"/>
      <c r="F7" s="144"/>
      <c r="G7" s="145"/>
      <c r="H7" s="144"/>
      <c r="I7" s="144"/>
      <c r="J7" s="144"/>
    </row>
    <row r="8" spans="1:11" s="107" customFormat="1" ht="15" customHeight="1">
      <c r="A8" s="144"/>
      <c r="B8" s="144"/>
      <c r="C8" s="144"/>
      <c r="D8" s="144"/>
      <c r="E8" s="144"/>
      <c r="F8" s="144"/>
      <c r="G8" s="145"/>
      <c r="H8" s="144"/>
      <c r="I8" s="144"/>
      <c r="J8" s="144"/>
    </row>
    <row r="9" spans="1:11" s="107" customFormat="1" ht="15" customHeight="1">
      <c r="A9" s="144"/>
      <c r="B9" s="146" t="s">
        <v>298</v>
      </c>
      <c r="C9" s="146"/>
      <c r="D9" s="146"/>
      <c r="E9" s="144"/>
      <c r="F9" s="144"/>
      <c r="G9" s="144"/>
      <c r="H9" s="144"/>
      <c r="I9" s="144"/>
      <c r="J9" s="144"/>
    </row>
    <row r="10" spans="1:11" s="107" customFormat="1" ht="15" customHeight="1">
      <c r="A10" s="144"/>
      <c r="B10" s="97" t="s">
        <v>2</v>
      </c>
      <c r="C10" s="97" t="s">
        <v>14</v>
      </c>
      <c r="D10" s="97" t="s">
        <v>3</v>
      </c>
      <c r="E10" s="144"/>
      <c r="F10" s="144"/>
      <c r="G10" s="144"/>
      <c r="H10" s="144"/>
      <c r="I10" s="147"/>
      <c r="J10" s="147"/>
      <c r="K10" s="144"/>
    </row>
    <row r="11" spans="1:11" s="107" customFormat="1" ht="15" customHeight="1">
      <c r="A11" s="144"/>
      <c r="B11" s="148" t="s">
        <v>323</v>
      </c>
      <c r="C11" s="148"/>
      <c r="D11" s="148"/>
      <c r="E11" s="144"/>
      <c r="F11" s="144"/>
      <c r="G11" s="144"/>
      <c r="H11" s="144"/>
      <c r="I11" s="147"/>
      <c r="J11" s="147"/>
      <c r="K11" s="144"/>
    </row>
    <row r="12" spans="1:11" s="107" customFormat="1" ht="15" customHeight="1">
      <c r="A12" s="144"/>
      <c r="B12" s="149" t="s">
        <v>324</v>
      </c>
      <c r="C12" s="149" t="s">
        <v>75</v>
      </c>
      <c r="D12" s="171">
        <v>0.03</v>
      </c>
      <c r="E12" s="144"/>
      <c r="F12" s="144"/>
      <c r="G12" s="144"/>
      <c r="H12" s="144"/>
      <c r="I12" s="147"/>
      <c r="J12" s="147"/>
      <c r="K12" s="144"/>
    </row>
    <row r="13" spans="1:11" s="107" customFormat="1" ht="15" customHeight="1">
      <c r="A13" s="144"/>
      <c r="B13" s="149" t="s">
        <v>325</v>
      </c>
      <c r="C13" s="149" t="s">
        <v>136</v>
      </c>
      <c r="D13" s="172">
        <v>2024</v>
      </c>
      <c r="E13" s="144"/>
      <c r="F13" s="144"/>
      <c r="G13" s="144"/>
      <c r="H13" s="144"/>
      <c r="I13" s="147"/>
      <c r="J13" s="147"/>
      <c r="K13" s="144"/>
    </row>
    <row r="14" spans="1:11" s="107" customFormat="1" ht="15" customHeight="1">
      <c r="A14" s="144"/>
      <c r="B14" s="150"/>
      <c r="C14" s="144"/>
      <c r="D14" s="144"/>
      <c r="E14" s="144"/>
      <c r="F14" s="144"/>
      <c r="G14" s="144"/>
      <c r="H14" s="144"/>
      <c r="I14" s="144"/>
      <c r="J14" s="144"/>
    </row>
    <row r="15" spans="1:11" s="107" customFormat="1" ht="15" customHeight="1">
      <c r="A15" s="144"/>
      <c r="B15" s="151" t="s">
        <v>326</v>
      </c>
      <c r="C15" s="152"/>
      <c r="D15" s="152"/>
      <c r="E15" s="152"/>
      <c r="F15" s="152"/>
      <c r="G15" s="152"/>
      <c r="H15" s="152"/>
      <c r="I15" s="152"/>
      <c r="J15" s="153"/>
    </row>
    <row r="16" spans="1:11" s="107" customFormat="1" ht="15" customHeight="1">
      <c r="A16" s="144"/>
      <c r="B16" s="97" t="s">
        <v>2</v>
      </c>
      <c r="C16" s="154" t="s">
        <v>321</v>
      </c>
      <c r="D16" s="154" t="s">
        <v>327</v>
      </c>
      <c r="E16" s="154">
        <v>2025</v>
      </c>
      <c r="F16" s="154">
        <v>2026</v>
      </c>
      <c r="G16" s="154">
        <v>2027</v>
      </c>
      <c r="H16" s="154">
        <v>2028</v>
      </c>
      <c r="I16" s="154">
        <v>2029</v>
      </c>
      <c r="J16" s="154">
        <v>2030</v>
      </c>
    </row>
    <row r="17" spans="1:10" s="107" customFormat="1" ht="15" customHeight="1">
      <c r="A17" s="144"/>
      <c r="B17" s="155" t="s">
        <v>328</v>
      </c>
      <c r="C17" s="167">
        <f>SUM(D17:J17)</f>
        <v>1785000</v>
      </c>
      <c r="D17" s="156">
        <v>0</v>
      </c>
      <c r="E17" s="156">
        <v>0</v>
      </c>
      <c r="F17" s="156">
        <v>0</v>
      </c>
      <c r="G17" s="156">
        <v>1115625</v>
      </c>
      <c r="H17" s="156">
        <v>669375</v>
      </c>
      <c r="I17" s="156">
        <v>0</v>
      </c>
      <c r="J17" s="156">
        <v>0</v>
      </c>
    </row>
    <row r="18" spans="1:10" s="107" customFormat="1" ht="15" customHeight="1">
      <c r="A18" s="144"/>
      <c r="B18" s="155" t="s">
        <v>329</v>
      </c>
      <c r="C18" s="167">
        <f t="shared" ref="C18:C20" si="0">SUM(D18:J18)</f>
        <v>400000</v>
      </c>
      <c r="D18" s="156">
        <v>0</v>
      </c>
      <c r="E18" s="156">
        <v>0</v>
      </c>
      <c r="F18" s="156">
        <v>0</v>
      </c>
      <c r="G18" s="156">
        <v>0</v>
      </c>
      <c r="H18" s="156">
        <v>400000</v>
      </c>
      <c r="I18" s="156">
        <v>0</v>
      </c>
      <c r="J18" s="156">
        <v>0</v>
      </c>
    </row>
    <row r="19" spans="1:10" s="107" customFormat="1" ht="15" customHeight="1">
      <c r="A19" s="144"/>
      <c r="B19" s="155" t="s">
        <v>330</v>
      </c>
      <c r="C19" s="167">
        <f t="shared" si="0"/>
        <v>50000</v>
      </c>
      <c r="D19" s="156">
        <v>0</v>
      </c>
      <c r="E19" s="156">
        <v>0</v>
      </c>
      <c r="F19" s="156">
        <v>0</v>
      </c>
      <c r="G19" s="156">
        <v>0</v>
      </c>
      <c r="H19" s="156">
        <v>0</v>
      </c>
      <c r="I19" s="156">
        <v>0</v>
      </c>
      <c r="J19" s="156">
        <v>50000</v>
      </c>
    </row>
    <row r="20" spans="1:10" s="107" customFormat="1" ht="15" customHeight="1">
      <c r="A20" s="144"/>
      <c r="B20" s="155" t="s">
        <v>331</v>
      </c>
      <c r="C20" s="167">
        <f t="shared" si="0"/>
        <v>11315000</v>
      </c>
      <c r="D20" s="156">
        <v>0</v>
      </c>
      <c r="E20" s="156">
        <v>0</v>
      </c>
      <c r="F20" s="156">
        <v>0</v>
      </c>
      <c r="G20" s="156">
        <v>0</v>
      </c>
      <c r="H20" s="156">
        <v>401200</v>
      </c>
      <c r="I20" s="156">
        <v>6318515.7894736845</v>
      </c>
      <c r="J20" s="156">
        <v>4595284.2105263155</v>
      </c>
    </row>
    <row r="21" spans="1:10" s="107" customFormat="1" ht="15" customHeight="1">
      <c r="A21" s="144"/>
      <c r="B21" s="165" t="s">
        <v>11</v>
      </c>
      <c r="C21" s="168">
        <f t="shared" ref="C21:J21" si="1">SUM(C17:C20)</f>
        <v>13550000</v>
      </c>
      <c r="D21" s="166">
        <f t="shared" si="1"/>
        <v>0</v>
      </c>
      <c r="E21" s="166">
        <f t="shared" si="1"/>
        <v>0</v>
      </c>
      <c r="F21" s="166">
        <f t="shared" si="1"/>
        <v>0</v>
      </c>
      <c r="G21" s="166">
        <f t="shared" si="1"/>
        <v>1115625</v>
      </c>
      <c r="H21" s="166">
        <f t="shared" si="1"/>
        <v>1470575</v>
      </c>
      <c r="I21" s="166">
        <f t="shared" si="1"/>
        <v>6318515.7894736845</v>
      </c>
      <c r="J21" s="166">
        <f t="shared" si="1"/>
        <v>4645284.2105263155</v>
      </c>
    </row>
    <row r="22" spans="1:10" s="107" customFormat="1" ht="15" customHeight="1">
      <c r="A22" s="144"/>
      <c r="B22" s="144"/>
      <c r="C22" s="144"/>
      <c r="D22" s="157"/>
      <c r="E22" s="158"/>
      <c r="F22" s="158"/>
      <c r="G22" s="158"/>
      <c r="H22" s="158"/>
      <c r="I22" s="144"/>
      <c r="J22" s="144"/>
    </row>
    <row r="23" spans="1:10" s="107" customFormat="1" ht="15" customHeight="1">
      <c r="A23" s="144"/>
      <c r="B23" s="151" t="s">
        <v>332</v>
      </c>
      <c r="C23" s="152"/>
      <c r="D23" s="152"/>
      <c r="E23" s="152"/>
      <c r="F23" s="152"/>
      <c r="G23" s="152"/>
      <c r="H23" s="152"/>
      <c r="I23" s="152"/>
      <c r="J23" s="153"/>
    </row>
    <row r="24" spans="1:10" s="107" customFormat="1" ht="13.9" customHeight="1">
      <c r="A24" s="144"/>
      <c r="B24" s="97" t="s">
        <v>2</v>
      </c>
      <c r="C24" s="154" t="s">
        <v>321</v>
      </c>
      <c r="D24" s="154" t="s">
        <v>327</v>
      </c>
      <c r="E24" s="154">
        <v>2025</v>
      </c>
      <c r="F24" s="154">
        <v>2026</v>
      </c>
      <c r="G24" s="154">
        <v>2027</v>
      </c>
      <c r="H24" s="154">
        <v>2028</v>
      </c>
      <c r="I24" s="154">
        <v>2029</v>
      </c>
      <c r="J24" s="154">
        <v>2030</v>
      </c>
    </row>
    <row r="25" spans="1:10" s="107" customFormat="1" ht="15" customHeight="1">
      <c r="A25" s="144"/>
      <c r="B25" s="155" t="str">
        <f>B17</f>
        <v>PE &amp; NEPA</v>
      </c>
      <c r="C25" s="169">
        <f>SUM(D25:J25)</f>
        <v>1615685.9314144328</v>
      </c>
      <c r="D25" s="159">
        <f>D17</f>
        <v>0</v>
      </c>
      <c r="E25" s="159">
        <f>E17/(1+$D$12)^(E$16-$D$13)</f>
        <v>0</v>
      </c>
      <c r="F25" s="159">
        <f>F17/(1+$D$12)^(F$16-$D$13)</f>
        <v>0</v>
      </c>
      <c r="G25" s="159">
        <f>G17/(1+$D$12)^(G$16-$D$13)</f>
        <v>1020954.9137158686</v>
      </c>
      <c r="H25" s="159">
        <f>H17/(1+$D$12)^(H$16-$D$13)</f>
        <v>594731.01769856433</v>
      </c>
      <c r="I25" s="159">
        <f>I17/(1+$D$12)^(I$16-$D$13)</f>
        <v>0</v>
      </c>
      <c r="J25" s="159">
        <f>J17/(1+$D$12)^(J$16-$D$13)</f>
        <v>0</v>
      </c>
    </row>
    <row r="26" spans="1:10" s="107" customFormat="1" ht="15" customHeight="1">
      <c r="A26" s="144"/>
      <c r="B26" s="155" t="str">
        <f>B18</f>
        <v>ROW</v>
      </c>
      <c r="C26" s="169">
        <f>SUM(D26:J26)</f>
        <v>355394.81916627561</v>
      </c>
      <c r="D26" s="159">
        <f>D18</f>
        <v>0</v>
      </c>
      <c r="E26" s="159">
        <f>E18/(1+$D$12)^(E$16-$D$13)</f>
        <v>0</v>
      </c>
      <c r="F26" s="159">
        <f>F18/(1+$D$12)^(F$16-$D$13)</f>
        <v>0</v>
      </c>
      <c r="G26" s="159">
        <f>G18/(1+$D$12)^(G$16-$D$13)</f>
        <v>0</v>
      </c>
      <c r="H26" s="159">
        <f>H18/(1+$D$12)^(H$16-$D$13)</f>
        <v>355394.81916627561</v>
      </c>
      <c r="I26" s="159">
        <f>I18/(1+$D$12)^(I$16-$D$13)</f>
        <v>0</v>
      </c>
      <c r="J26" s="159">
        <f>J18/(1+$D$12)^(J$16-$D$13)</f>
        <v>0</v>
      </c>
    </row>
    <row r="27" spans="1:10" s="107" customFormat="1" ht="15" customHeight="1">
      <c r="A27" s="144"/>
      <c r="B27" s="155" t="str">
        <f>B19</f>
        <v>Gauge Addition</v>
      </c>
      <c r="C27" s="169">
        <f>SUM(D27:J27)</f>
        <v>41874.212834182719</v>
      </c>
      <c r="D27" s="159">
        <f>D19</f>
        <v>0</v>
      </c>
      <c r="E27" s="159">
        <f>E19/(1+$D$12)^(E$16-$D$13)</f>
        <v>0</v>
      </c>
      <c r="F27" s="159">
        <f>F19/(1+$D$12)^(F$16-$D$13)</f>
        <v>0</v>
      </c>
      <c r="G27" s="159">
        <f>G19/(1+$D$12)^(G$16-$D$13)</f>
        <v>0</v>
      </c>
      <c r="H27" s="159">
        <f>H19/(1+$D$12)^(H$16-$D$13)</f>
        <v>0</v>
      </c>
      <c r="I27" s="159">
        <f>I19/(1+$D$12)^(I$16-$D$13)</f>
        <v>0</v>
      </c>
      <c r="J27" s="159">
        <f>J19/(1+$D$12)^(J$16-$D$13)</f>
        <v>41874.212834182719</v>
      </c>
    </row>
    <row r="28" spans="1:10" s="107" customFormat="1" ht="15" customHeight="1">
      <c r="A28" s="144"/>
      <c r="B28" s="155" t="str">
        <f>B20</f>
        <v>Construction</v>
      </c>
      <c r="C28" s="169">
        <f>SUM(D28:J28)</f>
        <v>9655346.4091965817</v>
      </c>
      <c r="D28" s="159">
        <f>D20</f>
        <v>0</v>
      </c>
      <c r="E28" s="159">
        <f t="shared" ref="E28:J28" si="2">E20/(1+$D$12)^(E$16-$D$13)</f>
        <v>0</v>
      </c>
      <c r="F28" s="159">
        <f t="shared" si="2"/>
        <v>0</v>
      </c>
      <c r="G28" s="159">
        <f t="shared" si="2"/>
        <v>0</v>
      </c>
      <c r="H28" s="159">
        <f t="shared" si="2"/>
        <v>356461.00362377439</v>
      </c>
      <c r="I28" s="159">
        <f t="shared" si="2"/>
        <v>5450407.224270042</v>
      </c>
      <c r="J28" s="159">
        <f t="shared" si="2"/>
        <v>3848478.1813027649</v>
      </c>
    </row>
    <row r="29" spans="1:10" s="107" customFormat="1" ht="15" customHeight="1">
      <c r="A29" s="144"/>
      <c r="B29" s="165" t="s">
        <v>11</v>
      </c>
      <c r="C29" s="170">
        <f t="shared" ref="C29:J29" si="3">SUM(C25:C28)</f>
        <v>11668301.372611472</v>
      </c>
      <c r="D29" s="166">
        <f t="shared" si="3"/>
        <v>0</v>
      </c>
      <c r="E29" s="166">
        <f t="shared" si="3"/>
        <v>0</v>
      </c>
      <c r="F29" s="166">
        <f t="shared" si="3"/>
        <v>0</v>
      </c>
      <c r="G29" s="166">
        <f t="shared" si="3"/>
        <v>1020954.9137158686</v>
      </c>
      <c r="H29" s="166">
        <f t="shared" si="3"/>
        <v>1306586.8404886145</v>
      </c>
      <c r="I29" s="166">
        <f t="shared" si="3"/>
        <v>5450407.224270042</v>
      </c>
      <c r="J29" s="166">
        <f t="shared" si="3"/>
        <v>3890352.3941369476</v>
      </c>
    </row>
    <row r="30" spans="1:10" s="107" customFormat="1" ht="16.899999999999999" customHeight="1">
      <c r="A30" s="160"/>
      <c r="B30" s="160"/>
      <c r="C30" s="160"/>
      <c r="D30" s="160"/>
      <c r="E30" s="160"/>
      <c r="F30" s="160"/>
      <c r="G30" s="160"/>
      <c r="H30" s="160"/>
      <c r="I30" s="160"/>
      <c r="J30" s="160"/>
    </row>
    <row r="31" spans="1:10" s="107" customFormat="1" ht="15"/>
    <row r="32" spans="1:10" s="107" customFormat="1" ht="15"/>
    <row r="33" s="107" customFormat="1" ht="15"/>
    <row r="34" s="107" customFormat="1" ht="15"/>
    <row r="35" s="107" customFormat="1" ht="15"/>
    <row r="36" s="107" customFormat="1" ht="15"/>
    <row r="37" s="107" customFormat="1" ht="15"/>
    <row r="38" s="107" customFormat="1" ht="15"/>
    <row r="39" s="107" customFormat="1" ht="15"/>
    <row r="40" s="107" customFormat="1" ht="15"/>
    <row r="41" s="107" customFormat="1" ht="15"/>
    <row r="42" s="107" customFormat="1" ht="15"/>
    <row r="43" s="107" customFormat="1" ht="15"/>
    <row r="44" s="107" customFormat="1" ht="15"/>
    <row r="45" s="107" customFormat="1" ht="15"/>
    <row r="46" s="107" customFormat="1" ht="15"/>
    <row r="47" s="107" customFormat="1" ht="15"/>
    <row r="48" s="107" customFormat="1" ht="15"/>
    <row r="49" s="107" customFormat="1" ht="15"/>
    <row r="50" s="107" customFormat="1" ht="15"/>
    <row r="51" s="107" customFormat="1" ht="15"/>
    <row r="52" s="107" customFormat="1" ht="15"/>
    <row r="53" s="107" customFormat="1" ht="15"/>
    <row r="54" s="107" customFormat="1" ht="15"/>
    <row r="55" s="107" customFormat="1" ht="15"/>
    <row r="56" s="107" customFormat="1" ht="15"/>
    <row r="57" s="107" customFormat="1" ht="15"/>
    <row r="58" s="107" customFormat="1" ht="15"/>
    <row r="59" s="107" customFormat="1" ht="15"/>
    <row r="60" s="107" customFormat="1" ht="15"/>
    <row r="61" s="107" customFormat="1" ht="15"/>
    <row r="62" s="107" customFormat="1" ht="15"/>
    <row r="63" s="107" customFormat="1" ht="15"/>
    <row r="64" s="107" customFormat="1" ht="15"/>
    <row r="65" s="107" customFormat="1" ht="15"/>
    <row r="66" s="107" customFormat="1" ht="15"/>
  </sheetData>
  <phoneticPr fontId="3" type="noConversion"/>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B39EA-F714-424B-8CFD-A72612000223}">
  <sheetPr>
    <tabColor theme="5"/>
  </sheetPr>
  <dimension ref="A1:S38"/>
  <sheetViews>
    <sheetView showGridLines="0" topLeftCell="A3" workbookViewId="0">
      <selection activeCell="G14" sqref="G14"/>
    </sheetView>
  </sheetViews>
  <sheetFormatPr defaultColWidth="20.75" defaultRowHeight="16.899999999999999"/>
  <cols>
    <col min="1" max="1" width="2.25" style="126" customWidth="1"/>
    <col min="2" max="2" width="31.25" style="126" bestFit="1" customWidth="1"/>
    <col min="3" max="3" width="16.75" style="126" bestFit="1" customWidth="1"/>
    <col min="4" max="6" width="13.125" style="126" customWidth="1"/>
    <col min="7" max="12" width="13.125" style="224" customWidth="1"/>
    <col min="13" max="41" width="13.125" style="126" customWidth="1"/>
    <col min="42" max="43" width="13.25" style="126" customWidth="1"/>
    <col min="44" max="16384" width="20.75" style="126"/>
  </cols>
  <sheetData>
    <row r="1" spans="1:19" s="229" customFormat="1" ht="24.6">
      <c r="B1" s="176" t="s">
        <v>48</v>
      </c>
      <c r="C1" s="176"/>
      <c r="D1" s="176"/>
      <c r="E1" s="176"/>
      <c r="F1" s="176"/>
      <c r="G1" s="176"/>
      <c r="H1" s="176"/>
      <c r="I1" s="176"/>
      <c r="J1" s="176"/>
      <c r="K1" s="176"/>
      <c r="L1" s="176"/>
      <c r="M1" s="176"/>
    </row>
    <row r="2" spans="1:19">
      <c r="C2" s="129"/>
      <c r="G2" s="126"/>
      <c r="H2" s="126"/>
      <c r="I2" s="126"/>
      <c r="J2" s="126"/>
      <c r="K2" s="126"/>
      <c r="L2" s="126"/>
    </row>
    <row r="3" spans="1:19" s="122" customFormat="1" ht="15">
      <c r="B3" s="179" t="s">
        <v>42</v>
      </c>
      <c r="G3" s="121"/>
    </row>
    <row r="4" spans="1:19" s="122" customFormat="1" ht="15">
      <c r="B4" s="161" t="s">
        <v>43</v>
      </c>
      <c r="G4" s="121"/>
      <c r="H4" s="219"/>
      <c r="I4" s="219"/>
      <c r="J4" s="219"/>
      <c r="K4" s="219"/>
      <c r="L4" s="219"/>
      <c r="M4" s="219"/>
      <c r="N4" s="219"/>
      <c r="O4" s="219"/>
    </row>
    <row r="5" spans="1:19" s="122" customFormat="1" ht="15">
      <c r="B5" s="162" t="s">
        <v>44</v>
      </c>
      <c r="G5" s="121"/>
      <c r="H5" s="219"/>
      <c r="I5" s="219"/>
      <c r="J5" s="219"/>
      <c r="K5" s="219"/>
      <c r="L5" s="219"/>
      <c r="M5" s="219"/>
      <c r="N5" s="219"/>
      <c r="O5" s="219"/>
      <c r="P5" s="219"/>
      <c r="Q5" s="219"/>
      <c r="R5" s="219"/>
      <c r="S5" s="219"/>
    </row>
    <row r="6" spans="1:19" s="122" customFormat="1" ht="15">
      <c r="B6" s="180" t="s">
        <v>45</v>
      </c>
      <c r="G6" s="121"/>
      <c r="H6" s="219"/>
      <c r="I6" s="220"/>
      <c r="J6" s="219"/>
      <c r="K6" s="219"/>
      <c r="L6" s="219"/>
      <c r="M6" s="219"/>
      <c r="N6" s="219"/>
      <c r="O6" s="219"/>
      <c r="P6" s="219"/>
      <c r="Q6" s="219"/>
      <c r="R6" s="219"/>
      <c r="S6" s="219"/>
    </row>
    <row r="7" spans="1:19" s="122" customFormat="1" ht="15">
      <c r="B7" s="181" t="s">
        <v>46</v>
      </c>
      <c r="G7" s="121"/>
      <c r="H7" s="219"/>
      <c r="I7" s="220"/>
      <c r="J7" s="219"/>
      <c r="K7" s="219"/>
      <c r="L7" s="219"/>
      <c r="M7" s="219"/>
      <c r="N7" s="219"/>
      <c r="O7" s="219"/>
      <c r="P7" s="219"/>
      <c r="Q7" s="219"/>
      <c r="R7" s="219"/>
      <c r="S7" s="219"/>
    </row>
    <row r="8" spans="1:19" s="122" customFormat="1" ht="15">
      <c r="G8" s="121"/>
      <c r="H8" s="219"/>
      <c r="I8" s="220"/>
      <c r="J8" s="219"/>
      <c r="K8" s="219"/>
      <c r="L8" s="219"/>
      <c r="M8" s="219"/>
      <c r="N8" s="219"/>
      <c r="O8" s="219"/>
      <c r="P8" s="219"/>
      <c r="Q8" s="219"/>
      <c r="R8" s="219"/>
      <c r="S8" s="219"/>
    </row>
    <row r="9" spans="1:19" s="122" customFormat="1" ht="15">
      <c r="B9" s="179" t="s">
        <v>298</v>
      </c>
      <c r="C9" s="179"/>
      <c r="D9" s="179"/>
      <c r="I9" s="220"/>
      <c r="J9" s="219"/>
      <c r="K9" s="219"/>
      <c r="L9" s="219"/>
      <c r="M9" s="219"/>
      <c r="N9" s="219"/>
      <c r="O9" s="219"/>
      <c r="P9" s="219"/>
      <c r="Q9" s="219"/>
      <c r="R9" s="219"/>
      <c r="S9" s="219"/>
    </row>
    <row r="10" spans="1:19" s="122" customFormat="1" ht="13.9" customHeight="1">
      <c r="B10" s="193" t="s">
        <v>2</v>
      </c>
      <c r="C10" s="193" t="s">
        <v>14</v>
      </c>
      <c r="D10" s="193" t="s">
        <v>3</v>
      </c>
      <c r="I10" s="220"/>
      <c r="J10" s="219"/>
      <c r="K10" s="219"/>
      <c r="L10" s="219"/>
      <c r="M10" s="219"/>
      <c r="N10" s="219"/>
      <c r="O10" s="219"/>
      <c r="P10" s="219"/>
      <c r="Q10" s="219"/>
      <c r="R10" s="219"/>
      <c r="S10" s="219"/>
    </row>
    <row r="11" spans="1:19" s="122" customFormat="1" ht="15">
      <c r="B11" s="148" t="str">
        <f>'Inputs &amp; Assumptions'!B10</f>
        <v>Residual Value</v>
      </c>
      <c r="C11" s="248"/>
      <c r="D11" s="248"/>
      <c r="I11" s="221"/>
      <c r="J11" s="219"/>
      <c r="K11" s="219"/>
      <c r="L11" s="219"/>
      <c r="M11" s="219"/>
      <c r="N11" s="219"/>
      <c r="O11" s="219"/>
      <c r="P11" s="219"/>
      <c r="Q11" s="219"/>
      <c r="R11" s="219"/>
      <c r="S11" s="219"/>
    </row>
    <row r="12" spans="1:19" s="122" customFormat="1" ht="15">
      <c r="B12" s="230" t="str">
        <f>'Inputs &amp; Assumptions'!B11</f>
        <v>Period of Captured Benefits</v>
      </c>
      <c r="C12" s="92" t="str">
        <f>'Inputs &amp; Assumptions'!C11</f>
        <v>years</v>
      </c>
      <c r="D12" s="231">
        <f>'Inputs &amp; Assumptions'!D11</f>
        <v>30</v>
      </c>
      <c r="I12" s="220"/>
      <c r="Q12" s="219"/>
    </row>
    <row r="13" spans="1:19" s="122" customFormat="1" ht="15">
      <c r="B13" s="230" t="str">
        <f>'Inputs &amp; Assumptions'!B18</f>
        <v>Cost-Weighted Average Useful Life</v>
      </c>
      <c r="C13" s="92" t="str">
        <f>'Inputs &amp; Assumptions'!C18</f>
        <v>years</v>
      </c>
      <c r="D13" s="244">
        <f>'Inputs &amp; Assumptions'!D18</f>
        <v>66.287128712871294</v>
      </c>
      <c r="I13" s="220"/>
      <c r="Q13" s="219"/>
    </row>
    <row r="14" spans="1:19" s="122" customFormat="1" ht="15">
      <c r="B14" s="240"/>
      <c r="C14" s="241"/>
      <c r="D14" s="242"/>
      <c r="I14" s="220"/>
      <c r="Q14" s="219"/>
    </row>
    <row r="15" spans="1:19" s="223" customFormat="1" ht="13.9" customHeight="1">
      <c r="A15" s="222"/>
      <c r="B15" s="232" t="s">
        <v>2</v>
      </c>
      <c r="C15" s="233" t="s">
        <v>321</v>
      </c>
      <c r="D15" s="233" t="s">
        <v>333</v>
      </c>
      <c r="E15" s="233" t="s">
        <v>334</v>
      </c>
    </row>
    <row r="16" spans="1:19" s="222" customFormat="1" ht="15">
      <c r="B16" s="234" t="str">
        <f>Cost!B25</f>
        <v>PE &amp; NEPA</v>
      </c>
      <c r="C16" s="235">
        <f>Cost!C25</f>
        <v>1615685.9314144328</v>
      </c>
      <c r="D16" s="239">
        <v>0</v>
      </c>
      <c r="E16" s="236">
        <f>IF(D16&gt;$D$12,C16/D16*(D16-$D$12),0)</f>
        <v>0</v>
      </c>
    </row>
    <row r="17" spans="2:12" s="222" customFormat="1" ht="15">
      <c r="B17" s="234" t="str">
        <f>Cost!B26</f>
        <v>ROW</v>
      </c>
      <c r="C17" s="235">
        <f>Cost!C26</f>
        <v>355394.81916627561</v>
      </c>
      <c r="D17" s="239">
        <v>0</v>
      </c>
      <c r="E17" s="236">
        <f>IF(D17&gt;$D$12,C17/D17*(D17-$D$12),0)</f>
        <v>0</v>
      </c>
    </row>
    <row r="18" spans="2:12" s="222" customFormat="1" ht="15">
      <c r="B18" s="234" t="str">
        <f>Cost!B28</f>
        <v>Construction</v>
      </c>
      <c r="C18" s="235">
        <f>Cost!C28</f>
        <v>9655346.4091965817</v>
      </c>
      <c r="D18" s="91">
        <f>D13</f>
        <v>66.287128712871294</v>
      </c>
      <c r="E18" s="236">
        <f>IF(D18&gt;$D$12,C18/D18*(D18-$D$12),0)</f>
        <v>5285563.0455123931</v>
      </c>
    </row>
    <row r="19" spans="2:12" s="222" customFormat="1" ht="16.899999999999999" customHeight="1">
      <c r="B19" s="237" t="s">
        <v>11</v>
      </c>
      <c r="C19" s="238">
        <f>SUM(C16:C18)</f>
        <v>11626427.159777291</v>
      </c>
      <c r="D19" s="245"/>
      <c r="E19" s="245">
        <f>SUM(E16:E18)</f>
        <v>5285563.0455123931</v>
      </c>
    </row>
    <row r="20" spans="2:12">
      <c r="F20" s="224"/>
      <c r="I20" s="126"/>
      <c r="J20" s="126"/>
      <c r="K20" s="126"/>
      <c r="L20" s="126"/>
    </row>
    <row r="21" spans="2:12" s="111" customFormat="1" ht="19.149999999999999">
      <c r="D21" s="225"/>
      <c r="E21" s="226"/>
      <c r="F21" s="226"/>
      <c r="G21" s="226"/>
      <c r="H21" s="226"/>
      <c r="I21" s="226"/>
      <c r="J21" s="226"/>
      <c r="K21" s="226"/>
      <c r="L21" s="226"/>
    </row>
    <row r="22" spans="2:12" s="111" customFormat="1" ht="19.149999999999999">
      <c r="D22" s="225"/>
      <c r="E22" s="226"/>
      <c r="F22" s="226"/>
      <c r="G22" s="226"/>
      <c r="H22" s="226"/>
      <c r="I22" s="226"/>
      <c r="J22" s="226"/>
      <c r="K22" s="226"/>
      <c r="L22" s="226"/>
    </row>
    <row r="23" spans="2:12" s="111" customFormat="1" ht="19.149999999999999">
      <c r="D23" s="225"/>
      <c r="E23" s="226"/>
      <c r="F23" s="226"/>
      <c r="G23" s="226"/>
      <c r="H23" s="226"/>
      <c r="I23" s="226"/>
      <c r="J23" s="226"/>
      <c r="K23" s="226"/>
      <c r="L23" s="226"/>
    </row>
    <row r="24" spans="2:12" s="111" customFormat="1" ht="19.149999999999999">
      <c r="D24" s="225"/>
      <c r="E24" s="226"/>
      <c r="F24" s="226"/>
      <c r="G24" s="226"/>
      <c r="H24" s="226"/>
      <c r="I24" s="226"/>
      <c r="J24" s="226"/>
      <c r="K24" s="226"/>
      <c r="L24" s="226"/>
    </row>
    <row r="25" spans="2:12" s="111" customFormat="1" ht="19.149999999999999">
      <c r="D25" s="225"/>
      <c r="E25" s="226"/>
      <c r="F25" s="226"/>
      <c r="G25" s="226"/>
      <c r="H25" s="226"/>
      <c r="I25" s="226"/>
      <c r="J25" s="226"/>
      <c r="K25" s="226"/>
      <c r="L25" s="226"/>
    </row>
    <row r="26" spans="2:12" s="111" customFormat="1" ht="19.149999999999999">
      <c r="D26" s="225"/>
      <c r="G26" s="227"/>
      <c r="H26" s="227"/>
      <c r="I26" s="227"/>
      <c r="J26" s="227"/>
      <c r="K26" s="227"/>
      <c r="L26" s="227"/>
    </row>
    <row r="27" spans="2:12" s="111" customFormat="1" ht="19.149999999999999">
      <c r="D27" s="225"/>
      <c r="G27" s="227"/>
      <c r="H27" s="227"/>
      <c r="I27" s="227"/>
      <c r="J27" s="227"/>
      <c r="K27" s="227"/>
      <c r="L27" s="227"/>
    </row>
    <row r="28" spans="2:12" s="111" customFormat="1" ht="19.149999999999999">
      <c r="D28" s="225"/>
      <c r="G28" s="227"/>
      <c r="H28" s="227"/>
      <c r="I28" s="227"/>
      <c r="J28" s="227"/>
      <c r="K28" s="227"/>
      <c r="L28" s="227"/>
    </row>
    <row r="29" spans="2:12" s="111" customFormat="1" ht="19.149999999999999">
      <c r="D29" s="225"/>
      <c r="E29" s="225"/>
      <c r="G29" s="227"/>
      <c r="H29" s="227"/>
      <c r="I29" s="227"/>
      <c r="J29" s="227"/>
      <c r="K29" s="227"/>
      <c r="L29" s="227"/>
    </row>
    <row r="30" spans="2:12" s="111" customFormat="1" ht="19.149999999999999">
      <c r="D30" s="225"/>
      <c r="G30" s="227"/>
      <c r="H30" s="227"/>
      <c r="I30" s="227"/>
      <c r="J30" s="227"/>
      <c r="K30" s="227"/>
      <c r="L30" s="227"/>
    </row>
    <row r="31" spans="2:12" s="111" customFormat="1" ht="19.149999999999999">
      <c r="D31" s="225"/>
      <c r="G31" s="227"/>
      <c r="H31" s="227"/>
      <c r="I31" s="227"/>
      <c r="J31" s="227"/>
      <c r="K31" s="227"/>
      <c r="L31" s="227"/>
    </row>
    <row r="32" spans="2:12" s="111" customFormat="1" ht="19.149999999999999">
      <c r="D32" s="225"/>
      <c r="G32" s="227"/>
      <c r="H32" s="227"/>
      <c r="I32" s="227"/>
      <c r="J32" s="227"/>
      <c r="K32" s="227"/>
      <c r="L32" s="227"/>
    </row>
    <row r="33" spans="4:12" s="111" customFormat="1" ht="19.149999999999999">
      <c r="D33" s="225"/>
      <c r="G33" s="227"/>
      <c r="H33" s="227"/>
      <c r="I33" s="227"/>
      <c r="J33" s="227"/>
      <c r="K33" s="227"/>
      <c r="L33" s="227"/>
    </row>
    <row r="34" spans="4:12" s="111" customFormat="1" ht="19.149999999999999">
      <c r="D34" s="225"/>
      <c r="G34" s="227"/>
      <c r="H34" s="227"/>
      <c r="I34" s="227"/>
      <c r="J34" s="227"/>
      <c r="K34" s="227"/>
      <c r="L34" s="227"/>
    </row>
    <row r="35" spans="4:12" s="111" customFormat="1" ht="19.149999999999999">
      <c r="D35" s="225"/>
      <c r="G35" s="227"/>
      <c r="H35" s="227"/>
      <c r="I35" s="227"/>
      <c r="J35" s="227"/>
      <c r="K35" s="227"/>
      <c r="L35" s="227"/>
    </row>
    <row r="36" spans="4:12" s="111" customFormat="1" ht="19.149999999999999">
      <c r="D36" s="228"/>
      <c r="G36" s="227"/>
      <c r="H36" s="227"/>
      <c r="I36" s="227"/>
      <c r="J36" s="227"/>
      <c r="K36" s="227"/>
      <c r="L36" s="227"/>
    </row>
    <row r="37" spans="4:12" s="111" customFormat="1" ht="19.149999999999999">
      <c r="D37" s="228"/>
      <c r="G37" s="227"/>
      <c r="H37" s="227"/>
      <c r="I37" s="227"/>
      <c r="J37" s="227"/>
      <c r="K37" s="227"/>
      <c r="L37" s="227"/>
    </row>
    <row r="38" spans="4:12">
      <c r="D38" s="130"/>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E2FF0-598E-4CF8-9273-C8E189C32A99}">
  <sheetPr>
    <tabColor theme="5"/>
  </sheetPr>
  <dimension ref="B1:AX19"/>
  <sheetViews>
    <sheetView showGridLines="0" topLeftCell="A6" workbookViewId="0">
      <selection activeCell="D27" sqref="D27"/>
    </sheetView>
  </sheetViews>
  <sheetFormatPr defaultColWidth="8.75" defaultRowHeight="15"/>
  <cols>
    <col min="1" max="1" width="2.25" style="11" customWidth="1"/>
    <col min="2" max="2" width="37.625" style="11" customWidth="1"/>
    <col min="3" max="3" width="18.125" style="11" customWidth="1"/>
    <col min="4" max="8" width="12.625" style="11" customWidth="1"/>
    <col min="9" max="9" width="12.625" style="136" customWidth="1"/>
    <col min="10" max="50" width="12.625" style="11" customWidth="1"/>
    <col min="51" max="16384" width="8.75" style="11"/>
  </cols>
  <sheetData>
    <row r="1" spans="2:50" s="10" customFormat="1" ht="24.6">
      <c r="B1" t="s">
        <v>335</v>
      </c>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row>
    <row r="2" spans="2:50" s="131" customFormat="1" ht="16.899999999999999">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row>
    <row r="3" spans="2:50" s="208" customFormat="1">
      <c r="B3" t="s">
        <v>42</v>
      </c>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row>
    <row r="4" spans="2:50" s="208" customFormat="1">
      <c r="B4" t="s">
        <v>43</v>
      </c>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row>
    <row r="5" spans="2:50" s="208" customFormat="1">
      <c r="B5" t="s">
        <v>44</v>
      </c>
      <c r="C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row>
    <row r="6" spans="2:50" s="208" customFormat="1">
      <c r="B6" t="s">
        <v>45</v>
      </c>
      <c r="C6"/>
      <c r="D6"/>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row>
    <row r="7" spans="2:50" s="208" customFormat="1">
      <c r="B7" t="s">
        <v>46</v>
      </c>
      <c r="C7"/>
      <c r="D7"/>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row>
    <row r="8" spans="2:50" s="208" customFormat="1">
      <c r="B8"/>
      <c r="C8"/>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row>
    <row r="9" spans="2:50" s="208" customFormat="1">
      <c r="B9" t="s">
        <v>240</v>
      </c>
      <c r="C9"/>
      <c r="D9"/>
      <c r="E9"/>
      <c r="F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row>
    <row r="10" spans="2:50" s="208" customFormat="1">
      <c r="B10" t="s">
        <v>2</v>
      </c>
      <c r="C10" t="s">
        <v>14</v>
      </c>
      <c r="D10" t="s">
        <v>3</v>
      </c>
      <c r="E1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row>
    <row r="11" spans="2:50" s="208" customFormat="1">
      <c r="B11" t="str">
        <f>'Inputs &amp; Assumptions'!B32</f>
        <v>Flood Data</v>
      </c>
      <c r="C11"/>
      <c r="D11"/>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row>
    <row r="12" spans="2:50" s="208" customFormat="1">
      <c r="B12" t="str">
        <f>'Inputs &amp; Assumptions'!B74</f>
        <v>Flood-related maintenance and repair costs</v>
      </c>
      <c r="C12"/>
      <c r="D12" s="218"/>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row>
    <row r="13" spans="2:50" s="208" customFormat="1">
      <c r="B13" t="str">
        <f>'Inputs &amp; Assumptions'!B77</f>
        <v>Expected annual NCDOT flood repair cost</v>
      </c>
      <c r="C13" t="str">
        <f>'Inputs &amp; Assumptions'!C77</f>
        <v>year</v>
      </c>
      <c r="D13" s="246">
        <f>'Inputs &amp; Assumptions'!D77</f>
        <v>70000</v>
      </c>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row>
    <row r="14" spans="2:50" s="208" customFormat="1">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row>
    <row r="15" spans="2:50" s="208" customFormat="1">
      <c r="B15" t="s">
        <v>2</v>
      </c>
      <c r="C15" t="s">
        <v>14</v>
      </c>
      <c r="D15">
        <v>2024</v>
      </c>
      <c r="E15">
        <v>2025</v>
      </c>
      <c r="F15">
        <v>2026</v>
      </c>
      <c r="G15">
        <v>2027</v>
      </c>
      <c r="H15">
        <v>2028</v>
      </c>
      <c r="I15">
        <v>2029</v>
      </c>
      <c r="J15">
        <v>2030</v>
      </c>
      <c r="K15">
        <v>2031</v>
      </c>
      <c r="L15">
        <v>2032</v>
      </c>
      <c r="M15">
        <v>2033</v>
      </c>
      <c r="N15">
        <v>2034</v>
      </c>
      <c r="O15">
        <v>2035</v>
      </c>
      <c r="P15">
        <v>2036</v>
      </c>
      <c r="Q15">
        <v>2037</v>
      </c>
      <c r="R15">
        <v>2038</v>
      </c>
      <c r="S15">
        <v>2039</v>
      </c>
      <c r="T15">
        <v>2040</v>
      </c>
      <c r="U15">
        <v>2041</v>
      </c>
      <c r="V15">
        <v>2042</v>
      </c>
      <c r="W15">
        <v>2043</v>
      </c>
      <c r="X15">
        <v>2044</v>
      </c>
      <c r="Y15">
        <v>2045</v>
      </c>
      <c r="Z15">
        <v>2046</v>
      </c>
      <c r="AA15">
        <v>2047</v>
      </c>
      <c r="AB15">
        <v>2048</v>
      </c>
      <c r="AC15">
        <v>2049</v>
      </c>
      <c r="AD15">
        <v>2050</v>
      </c>
      <c r="AE15">
        <v>2051</v>
      </c>
      <c r="AF15">
        <v>2052</v>
      </c>
      <c r="AG15">
        <v>2053</v>
      </c>
      <c r="AH15">
        <v>2054</v>
      </c>
      <c r="AI15">
        <v>2055</v>
      </c>
      <c r="AJ15">
        <v>2056</v>
      </c>
      <c r="AK15">
        <v>2057</v>
      </c>
      <c r="AL15">
        <v>2058</v>
      </c>
      <c r="AM15">
        <v>2059</v>
      </c>
      <c r="AN15">
        <v>2060</v>
      </c>
      <c r="AO15">
        <v>2061</v>
      </c>
      <c r="AP15">
        <v>2062</v>
      </c>
      <c r="AQ15">
        <v>2063</v>
      </c>
      <c r="AR15">
        <v>2064</v>
      </c>
      <c r="AS15">
        <v>2065</v>
      </c>
      <c r="AT15">
        <v>2066</v>
      </c>
      <c r="AU15">
        <v>2067</v>
      </c>
      <c r="AV15">
        <v>2068</v>
      </c>
      <c r="AW15">
        <v>2069</v>
      </c>
      <c r="AX15">
        <v>2070</v>
      </c>
    </row>
    <row r="16" spans="2:50" s="208" customFormat="1">
      <c r="B16" t="s">
        <v>336</v>
      </c>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row>
    <row r="17" spans="2:50" s="208" customFormat="1">
      <c r="B17" t="s">
        <v>337</v>
      </c>
      <c r="C17" t="s">
        <v>338</v>
      </c>
      <c r="D17">
        <v>0</v>
      </c>
      <c r="E17">
        <v>0</v>
      </c>
      <c r="F17">
        <v>0</v>
      </c>
      <c r="G17">
        <v>0</v>
      </c>
      <c r="H17">
        <v>0</v>
      </c>
      <c r="I17">
        <v>0</v>
      </c>
      <c r="J17">
        <v>0</v>
      </c>
      <c r="K17">
        <f t="shared" ref="K17:AX17" si="0">$D$13</f>
        <v>70000</v>
      </c>
      <c r="L17">
        <f t="shared" si="0"/>
        <v>70000</v>
      </c>
      <c r="M17">
        <f t="shared" si="0"/>
        <v>70000</v>
      </c>
      <c r="N17">
        <f t="shared" si="0"/>
        <v>70000</v>
      </c>
      <c r="O17">
        <f t="shared" si="0"/>
        <v>70000</v>
      </c>
      <c r="P17">
        <f t="shared" si="0"/>
        <v>70000</v>
      </c>
      <c r="Q17">
        <f t="shared" si="0"/>
        <v>70000</v>
      </c>
      <c r="R17">
        <f t="shared" si="0"/>
        <v>70000</v>
      </c>
      <c r="S17">
        <f t="shared" si="0"/>
        <v>70000</v>
      </c>
      <c r="T17">
        <f t="shared" si="0"/>
        <v>70000</v>
      </c>
      <c r="U17">
        <f t="shared" si="0"/>
        <v>70000</v>
      </c>
      <c r="V17">
        <f t="shared" si="0"/>
        <v>70000</v>
      </c>
      <c r="W17">
        <f t="shared" si="0"/>
        <v>70000</v>
      </c>
      <c r="X17">
        <f t="shared" si="0"/>
        <v>70000</v>
      </c>
      <c r="Y17">
        <f t="shared" si="0"/>
        <v>70000</v>
      </c>
      <c r="Z17">
        <f t="shared" si="0"/>
        <v>70000</v>
      </c>
      <c r="AA17">
        <f t="shared" si="0"/>
        <v>70000</v>
      </c>
      <c r="AB17">
        <f t="shared" si="0"/>
        <v>70000</v>
      </c>
      <c r="AC17">
        <f t="shared" si="0"/>
        <v>70000</v>
      </c>
      <c r="AD17">
        <f t="shared" si="0"/>
        <v>70000</v>
      </c>
      <c r="AE17">
        <f t="shared" si="0"/>
        <v>70000</v>
      </c>
      <c r="AF17">
        <f t="shared" si="0"/>
        <v>70000</v>
      </c>
      <c r="AG17">
        <f t="shared" si="0"/>
        <v>70000</v>
      </c>
      <c r="AH17">
        <f t="shared" si="0"/>
        <v>70000</v>
      </c>
      <c r="AI17">
        <f t="shared" si="0"/>
        <v>70000</v>
      </c>
      <c r="AJ17">
        <f t="shared" si="0"/>
        <v>70000</v>
      </c>
      <c r="AK17">
        <f t="shared" si="0"/>
        <v>70000</v>
      </c>
      <c r="AL17">
        <f t="shared" si="0"/>
        <v>70000</v>
      </c>
      <c r="AM17">
        <f t="shared" si="0"/>
        <v>70000</v>
      </c>
      <c r="AN17">
        <f t="shared" si="0"/>
        <v>70000</v>
      </c>
      <c r="AO17">
        <f t="shared" si="0"/>
        <v>70000</v>
      </c>
      <c r="AP17">
        <f t="shared" si="0"/>
        <v>70000</v>
      </c>
      <c r="AQ17">
        <f t="shared" si="0"/>
        <v>70000</v>
      </c>
      <c r="AR17">
        <f t="shared" si="0"/>
        <v>70000</v>
      </c>
      <c r="AS17">
        <f t="shared" si="0"/>
        <v>70000</v>
      </c>
      <c r="AT17">
        <f t="shared" si="0"/>
        <v>70000</v>
      </c>
      <c r="AU17">
        <f t="shared" si="0"/>
        <v>70000</v>
      </c>
      <c r="AV17">
        <f t="shared" si="0"/>
        <v>70000</v>
      </c>
      <c r="AW17">
        <f t="shared" si="0"/>
        <v>70000</v>
      </c>
      <c r="AX17">
        <f t="shared" si="0"/>
        <v>70000</v>
      </c>
    </row>
    <row r="18" spans="2:50" s="208" customFormat="1">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row>
    <row r="19" spans="2:50" s="208" customFormat="1">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sheetPr>
  <dimension ref="B1:AX36"/>
  <sheetViews>
    <sheetView showGridLines="0" topLeftCell="A15" workbookViewId="0">
      <selection activeCell="K27" sqref="K27"/>
    </sheetView>
  </sheetViews>
  <sheetFormatPr defaultColWidth="8.75" defaultRowHeight="15"/>
  <cols>
    <col min="1" max="1" width="2.25" style="11" customWidth="1"/>
    <col min="2" max="2" width="37.625" style="11" customWidth="1"/>
    <col min="3" max="3" width="18.125" style="11" customWidth="1"/>
    <col min="4" max="8" width="12.625" style="11" customWidth="1"/>
    <col min="9" max="9" width="12.625" style="136" customWidth="1"/>
    <col min="10" max="50" width="12.625" style="11" customWidth="1"/>
    <col min="51" max="16384" width="8.75" style="11"/>
  </cols>
  <sheetData>
    <row r="1" spans="2:9" s="10" customFormat="1" ht="24.6">
      <c r="B1" t="s">
        <v>339</v>
      </c>
      <c r="C1"/>
      <c r="D1"/>
      <c r="E1"/>
      <c r="F1"/>
      <c r="G1"/>
      <c r="H1"/>
      <c r="I1"/>
    </row>
    <row r="2" spans="2:9" s="131" customFormat="1" ht="16.899999999999999">
      <c r="B2"/>
      <c r="C2"/>
      <c r="D2"/>
      <c r="E2"/>
      <c r="F2"/>
      <c r="G2"/>
      <c r="H2"/>
      <c r="I2"/>
    </row>
    <row r="3" spans="2:9">
      <c r="B3" t="s">
        <v>42</v>
      </c>
      <c r="C3"/>
      <c r="D3"/>
      <c r="E3"/>
      <c r="F3"/>
      <c r="G3"/>
      <c r="H3"/>
      <c r="I3"/>
    </row>
    <row r="4" spans="2:9">
      <c r="B4" t="s">
        <v>43</v>
      </c>
      <c r="C4"/>
      <c r="D4"/>
      <c r="E4"/>
      <c r="F4"/>
      <c r="G4"/>
      <c r="H4"/>
      <c r="I4"/>
    </row>
    <row r="5" spans="2:9">
      <c r="B5" t="s">
        <v>44</v>
      </c>
      <c r="C5"/>
      <c r="D5"/>
      <c r="E5"/>
      <c r="F5"/>
      <c r="G5"/>
      <c r="H5"/>
      <c r="I5"/>
    </row>
    <row r="6" spans="2:9">
      <c r="B6" t="s">
        <v>45</v>
      </c>
      <c r="C6"/>
      <c r="D6"/>
      <c r="E6"/>
      <c r="F6"/>
      <c r="G6"/>
      <c r="H6"/>
      <c r="I6"/>
    </row>
    <row r="7" spans="2:9">
      <c r="B7" t="s">
        <v>46</v>
      </c>
      <c r="C7"/>
      <c r="D7"/>
      <c r="E7"/>
      <c r="F7"/>
      <c r="G7"/>
      <c r="H7"/>
      <c r="I7"/>
    </row>
    <row r="8" spans="2:9">
      <c r="B8"/>
      <c r="C8"/>
      <c r="D8"/>
      <c r="E8"/>
      <c r="F8"/>
      <c r="G8"/>
      <c r="H8"/>
      <c r="I8"/>
    </row>
    <row r="9" spans="2:9">
      <c r="B9" t="s">
        <v>240</v>
      </c>
      <c r="C9"/>
      <c r="D9"/>
      <c r="E9"/>
      <c r="F9"/>
      <c r="G9"/>
      <c r="H9"/>
      <c r="I9"/>
    </row>
    <row r="10" spans="2:9">
      <c r="B10" t="s">
        <v>2</v>
      </c>
      <c r="C10" t="s">
        <v>14</v>
      </c>
      <c r="D10" t="s">
        <v>3</v>
      </c>
      <c r="E10"/>
      <c r="F10"/>
      <c r="G10"/>
      <c r="H10"/>
      <c r="I10"/>
    </row>
    <row r="11" spans="2:9">
      <c r="B11" t="s">
        <v>139</v>
      </c>
      <c r="C11"/>
      <c r="D11"/>
      <c r="E11"/>
      <c r="F11"/>
      <c r="G11"/>
      <c r="H11"/>
      <c r="I11"/>
    </row>
    <row r="12" spans="2:9">
      <c r="B12" t="str">
        <f>'Parameter Values'!B18</f>
        <v>Average Fuel Efficiency - Light Duty Vehicles</v>
      </c>
      <c r="C12" t="str">
        <f>'Parameter Values'!C18</f>
        <v>miles per gallon</v>
      </c>
      <c r="D12" s="137">
        <f>'Parameter Values'!D18</f>
        <v>22.8</v>
      </c>
      <c r="E12"/>
      <c r="F12"/>
      <c r="G12"/>
      <c r="H12"/>
      <c r="I12"/>
    </row>
    <row r="13" spans="2:9">
      <c r="B13" t="str">
        <f>'Parameter Values'!B19</f>
        <v>Average Fuel Efficiency - Trucks</v>
      </c>
      <c r="C13" t="str">
        <f>'Parameter Values'!C19</f>
        <v>miles per gallon</v>
      </c>
      <c r="D13" s="137">
        <f>'Parameter Values'!D19</f>
        <v>6.1</v>
      </c>
      <c r="E13"/>
      <c r="F13"/>
      <c r="G13"/>
      <c r="H13"/>
      <c r="I13"/>
    </row>
    <row r="14" spans="2:9">
      <c r="B14" t="s">
        <v>162</v>
      </c>
      <c r="C14"/>
      <c r="D14"/>
      <c r="E14"/>
      <c r="F14"/>
      <c r="G14"/>
      <c r="H14"/>
      <c r="I14"/>
    </row>
    <row r="15" spans="2:9">
      <c r="B15" t="str">
        <f>'Parameter Values'!B57</f>
        <v>Vehicle Operating Costs (Recommended Value per Mile)</v>
      </c>
      <c r="C15"/>
      <c r="D15"/>
      <c r="E15"/>
      <c r="F15"/>
      <c r="G15"/>
      <c r="H15"/>
      <c r="I15"/>
    </row>
    <row r="16" spans="2:9">
      <c r="B16" t="str">
        <f>'Parameter Values'!B58</f>
        <v>Light Duty Vehicles</v>
      </c>
      <c r="C16" t="str">
        <f>'Parameter Values'!C58</f>
        <v>2024 dollars</v>
      </c>
      <c r="D16">
        <f>'Parameter Values'!D58</f>
        <v>0.56000000000000005</v>
      </c>
      <c r="E16"/>
      <c r="F16"/>
      <c r="G16"/>
      <c r="H16"/>
      <c r="I16"/>
    </row>
    <row r="17" spans="2:50">
      <c r="B17" t="str">
        <f>'Parameter Values'!B59</f>
        <v>Commercial Trucks</v>
      </c>
      <c r="C17" t="str">
        <f>'Parameter Values'!C59</f>
        <v>2024 dollars</v>
      </c>
      <c r="D17">
        <f>'Parameter Values'!D59</f>
        <v>1.23</v>
      </c>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row>
    <row r="18" spans="2:50">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row>
    <row r="19" spans="2:50">
      <c r="B19" t="s">
        <v>2</v>
      </c>
      <c r="C19" t="s">
        <v>14</v>
      </c>
      <c r="D19">
        <v>2024</v>
      </c>
      <c r="E19">
        <v>2025</v>
      </c>
      <c r="F19">
        <v>2026</v>
      </c>
      <c r="G19">
        <v>2027</v>
      </c>
      <c r="H19">
        <v>2028</v>
      </c>
      <c r="I19">
        <v>2029</v>
      </c>
      <c r="J19">
        <v>2030</v>
      </c>
      <c r="K19">
        <v>2031</v>
      </c>
      <c r="L19">
        <v>2032</v>
      </c>
      <c r="M19">
        <v>2033</v>
      </c>
      <c r="N19">
        <v>2034</v>
      </c>
      <c r="O19">
        <v>2035</v>
      </c>
      <c r="P19">
        <v>2036</v>
      </c>
      <c r="Q19">
        <v>2037</v>
      </c>
      <c r="R19">
        <v>2038</v>
      </c>
      <c r="S19">
        <v>2039</v>
      </c>
      <c r="T19">
        <v>2040</v>
      </c>
      <c r="U19">
        <v>2041</v>
      </c>
      <c r="V19">
        <v>2042</v>
      </c>
      <c r="W19">
        <v>2043</v>
      </c>
      <c r="X19">
        <v>2044</v>
      </c>
      <c r="Y19">
        <v>2045</v>
      </c>
      <c r="Z19">
        <v>2046</v>
      </c>
      <c r="AA19">
        <v>2047</v>
      </c>
      <c r="AB19">
        <v>2048</v>
      </c>
      <c r="AC19">
        <v>2049</v>
      </c>
      <c r="AD19">
        <v>2050</v>
      </c>
      <c r="AE19">
        <v>2051</v>
      </c>
      <c r="AF19">
        <v>2052</v>
      </c>
      <c r="AG19">
        <v>2053</v>
      </c>
      <c r="AH19">
        <v>2054</v>
      </c>
      <c r="AI19">
        <v>2055</v>
      </c>
      <c r="AJ19">
        <v>2056</v>
      </c>
      <c r="AK19">
        <v>2057</v>
      </c>
      <c r="AL19">
        <v>2058</v>
      </c>
      <c r="AM19">
        <v>2059</v>
      </c>
      <c r="AN19">
        <v>2060</v>
      </c>
      <c r="AO19">
        <v>2061</v>
      </c>
      <c r="AP19">
        <v>2062</v>
      </c>
      <c r="AQ19">
        <v>2063</v>
      </c>
      <c r="AR19">
        <v>2064</v>
      </c>
      <c r="AS19">
        <v>2065</v>
      </c>
      <c r="AT19">
        <v>2066</v>
      </c>
      <c r="AU19">
        <v>2067</v>
      </c>
      <c r="AV19">
        <v>2068</v>
      </c>
      <c r="AW19">
        <v>2069</v>
      </c>
      <c r="AX19">
        <v>2070</v>
      </c>
    </row>
    <row r="20" spans="2:50">
      <c r="B20" t="s">
        <v>340</v>
      </c>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row>
    <row r="21" spans="2:50">
      <c r="B21" t="str">
        <f>Detours!B48</f>
        <v>Passenger Vehicle Miles Avoided</v>
      </c>
      <c r="C21" t="str">
        <f>Detours!C48</f>
        <v>miles/year</v>
      </c>
      <c r="D21" s="275">
        <f>Detours!D48</f>
        <v>0</v>
      </c>
      <c r="E21" s="275">
        <f>Detours!E48</f>
        <v>0</v>
      </c>
      <c r="F21" s="275">
        <f>Detours!F48</f>
        <v>0</v>
      </c>
      <c r="G21" s="275">
        <f>Detours!G48</f>
        <v>0</v>
      </c>
      <c r="H21" s="275">
        <f>Detours!H48</f>
        <v>0</v>
      </c>
      <c r="I21" s="275">
        <f>Detours!I48</f>
        <v>0</v>
      </c>
      <c r="J21" s="275">
        <f>Detours!J48</f>
        <v>0</v>
      </c>
      <c r="K21" s="275">
        <f>Detours!K48</f>
        <v>731.65770613327618</v>
      </c>
      <c r="L21" s="275">
        <f>Detours!L48</f>
        <v>731.65770613327618</v>
      </c>
      <c r="M21" s="275">
        <f>Detours!M48</f>
        <v>731.65770613327618</v>
      </c>
      <c r="N21" s="275">
        <f>Detours!N48</f>
        <v>731.65770613327618</v>
      </c>
      <c r="O21" s="275">
        <f>Detours!O48</f>
        <v>731.65770613327618</v>
      </c>
      <c r="P21" s="275">
        <f>Detours!P48</f>
        <v>731.65770613327618</v>
      </c>
      <c r="Q21" s="275">
        <f>Detours!Q48</f>
        <v>731.65770613327618</v>
      </c>
      <c r="R21" s="275">
        <f>Detours!R48</f>
        <v>731.65770613327618</v>
      </c>
      <c r="S21" s="275">
        <f>Detours!S48</f>
        <v>731.65770613327618</v>
      </c>
      <c r="T21" s="275">
        <f>Detours!T48</f>
        <v>731.65770613327618</v>
      </c>
      <c r="U21" s="275">
        <f>Detours!U48</f>
        <v>731.65770613327618</v>
      </c>
      <c r="V21" s="275">
        <f>Detours!V48</f>
        <v>731.65770613327618</v>
      </c>
      <c r="W21" s="275">
        <f>Detours!W48</f>
        <v>731.65770613327618</v>
      </c>
      <c r="X21" s="275">
        <f>Detours!X48</f>
        <v>731.65770613327618</v>
      </c>
      <c r="Y21" s="275">
        <f>Detours!Y48</f>
        <v>731.65770613327618</v>
      </c>
      <c r="Z21" s="275">
        <f>Detours!Z48</f>
        <v>731.65770613327618</v>
      </c>
      <c r="AA21" s="275">
        <f>Detours!AA48</f>
        <v>731.65770613327618</v>
      </c>
      <c r="AB21" s="275">
        <f>Detours!AB48</f>
        <v>731.65770613327618</v>
      </c>
      <c r="AC21" s="275">
        <f>Detours!AC48</f>
        <v>731.65770613327618</v>
      </c>
      <c r="AD21" s="275">
        <f>Detours!AD48</f>
        <v>731.65770613327618</v>
      </c>
      <c r="AE21" s="275">
        <f>Detours!AE48</f>
        <v>731.65770613327618</v>
      </c>
      <c r="AF21" s="275">
        <f>Detours!AF48</f>
        <v>731.65770613327618</v>
      </c>
      <c r="AG21" s="275">
        <f>Detours!AG48</f>
        <v>731.65770613327618</v>
      </c>
      <c r="AH21" s="275">
        <f>Detours!AH48</f>
        <v>731.65770613327618</v>
      </c>
      <c r="AI21" s="275">
        <f>Detours!AI48</f>
        <v>731.65770613327618</v>
      </c>
      <c r="AJ21" s="275">
        <f>Detours!AJ48</f>
        <v>731.65770613327618</v>
      </c>
      <c r="AK21" s="275">
        <f>Detours!AK48</f>
        <v>731.65770613327618</v>
      </c>
      <c r="AL21" s="275">
        <f>Detours!AL48</f>
        <v>731.65770613327618</v>
      </c>
      <c r="AM21" s="275">
        <f>Detours!AM48</f>
        <v>731.65770613327618</v>
      </c>
      <c r="AN21" s="275">
        <f>Detours!AN48</f>
        <v>731.65770613327618</v>
      </c>
      <c r="AO21" s="275">
        <f>Detours!AO48</f>
        <v>731.65770613327618</v>
      </c>
      <c r="AP21" s="275">
        <f>Detours!AP48</f>
        <v>731.65770613327618</v>
      </c>
      <c r="AQ21" s="275">
        <f>Detours!AQ48</f>
        <v>731.65770613327618</v>
      </c>
      <c r="AR21" s="275">
        <f>Detours!AR48</f>
        <v>731.65770613327618</v>
      </c>
      <c r="AS21" s="275">
        <f>Detours!AS48</f>
        <v>731.65770613327618</v>
      </c>
      <c r="AT21" s="275">
        <f>Detours!AT48</f>
        <v>731.65770613327618</v>
      </c>
      <c r="AU21" s="275">
        <f>Detours!AU48</f>
        <v>731.65770613327618</v>
      </c>
      <c r="AV21" s="275">
        <f>Detours!AV48</f>
        <v>731.65770613327618</v>
      </c>
      <c r="AW21" s="275">
        <f>Detours!AW48</f>
        <v>731.65770613327618</v>
      </c>
      <c r="AX21" s="275">
        <f>Detours!AX48</f>
        <v>731.65770613327618</v>
      </c>
    </row>
    <row r="22" spans="2:50">
      <c r="B22" t="str">
        <f>Detours!B49</f>
        <v>Truck Miles Avoided</v>
      </c>
      <c r="C22" t="str">
        <f>Detours!C49</f>
        <v>miles/year</v>
      </c>
      <c r="D22" s="275">
        <f>Detours!D49</f>
        <v>0</v>
      </c>
      <c r="E22" s="275">
        <f>Detours!E49</f>
        <v>0</v>
      </c>
      <c r="F22" s="275">
        <f>Detours!F49</f>
        <v>0</v>
      </c>
      <c r="G22" s="275">
        <f>Detours!G49</f>
        <v>0</v>
      </c>
      <c r="H22" s="275">
        <f>Detours!H49</f>
        <v>0</v>
      </c>
      <c r="I22" s="275">
        <f>Detours!I49</f>
        <v>0</v>
      </c>
      <c r="J22" s="275">
        <f>Detours!J49</f>
        <v>0</v>
      </c>
      <c r="K22" s="275">
        <f>Detours!K49</f>
        <v>36.890304510921489</v>
      </c>
      <c r="L22" s="275">
        <f>Detours!L49</f>
        <v>36.890304510921489</v>
      </c>
      <c r="M22" s="275">
        <f>Detours!M49</f>
        <v>36.890304510921489</v>
      </c>
      <c r="N22" s="275">
        <f>Detours!N49</f>
        <v>36.890304510921489</v>
      </c>
      <c r="O22" s="275">
        <f>Detours!O49</f>
        <v>36.890304510921489</v>
      </c>
      <c r="P22" s="275">
        <f>Detours!P49</f>
        <v>36.890304510921489</v>
      </c>
      <c r="Q22" s="275">
        <f>Detours!Q49</f>
        <v>36.890304510921489</v>
      </c>
      <c r="R22" s="275">
        <f>Detours!R49</f>
        <v>36.890304510921489</v>
      </c>
      <c r="S22" s="275">
        <f>Detours!S49</f>
        <v>36.890304510921489</v>
      </c>
      <c r="T22" s="275">
        <f>Detours!T49</f>
        <v>36.890304510921489</v>
      </c>
      <c r="U22" s="275">
        <f>Detours!U49</f>
        <v>36.890304510921489</v>
      </c>
      <c r="V22" s="275">
        <f>Detours!V49</f>
        <v>36.890304510921489</v>
      </c>
      <c r="W22" s="275">
        <f>Detours!W49</f>
        <v>36.890304510921489</v>
      </c>
      <c r="X22" s="275">
        <f>Detours!X49</f>
        <v>36.890304510921489</v>
      </c>
      <c r="Y22" s="275">
        <f>Detours!Y49</f>
        <v>36.890304510921489</v>
      </c>
      <c r="Z22" s="275">
        <f>Detours!Z49</f>
        <v>36.890304510921489</v>
      </c>
      <c r="AA22" s="275">
        <f>Detours!AA49</f>
        <v>36.890304510921489</v>
      </c>
      <c r="AB22" s="275">
        <f>Detours!AB49</f>
        <v>36.890304510921489</v>
      </c>
      <c r="AC22" s="275">
        <f>Detours!AC49</f>
        <v>36.890304510921489</v>
      </c>
      <c r="AD22" s="275">
        <f>Detours!AD49</f>
        <v>36.890304510921489</v>
      </c>
      <c r="AE22" s="275">
        <f>Detours!AE49</f>
        <v>36.890304510921489</v>
      </c>
      <c r="AF22" s="275">
        <f>Detours!AF49</f>
        <v>36.890304510921489</v>
      </c>
      <c r="AG22" s="275">
        <f>Detours!AG49</f>
        <v>36.890304510921489</v>
      </c>
      <c r="AH22" s="275">
        <f>Detours!AH49</f>
        <v>36.890304510921489</v>
      </c>
      <c r="AI22" s="275">
        <f>Detours!AI49</f>
        <v>36.890304510921489</v>
      </c>
      <c r="AJ22" s="275">
        <f>Detours!AJ49</f>
        <v>36.890304510921489</v>
      </c>
      <c r="AK22" s="275">
        <f>Detours!AK49</f>
        <v>36.890304510921489</v>
      </c>
      <c r="AL22" s="275">
        <f>Detours!AL49</f>
        <v>36.890304510921489</v>
      </c>
      <c r="AM22" s="275">
        <f>Detours!AM49</f>
        <v>36.890304510921489</v>
      </c>
      <c r="AN22" s="275">
        <f>Detours!AN49</f>
        <v>36.890304510921489</v>
      </c>
      <c r="AO22" s="275">
        <f>Detours!AO49</f>
        <v>36.890304510921489</v>
      </c>
      <c r="AP22" s="275">
        <f>Detours!AP49</f>
        <v>36.890304510921489</v>
      </c>
      <c r="AQ22" s="275">
        <f>Detours!AQ49</f>
        <v>36.890304510921489</v>
      </c>
      <c r="AR22" s="275">
        <f>Detours!AR49</f>
        <v>36.890304510921489</v>
      </c>
      <c r="AS22" s="275">
        <f>Detours!AS49</f>
        <v>36.890304510921489</v>
      </c>
      <c r="AT22" s="275">
        <f>Detours!AT49</f>
        <v>36.890304510921489</v>
      </c>
      <c r="AU22" s="275">
        <f>Detours!AU49</f>
        <v>36.890304510921489</v>
      </c>
      <c r="AV22" s="275">
        <f>Detours!AV49</f>
        <v>36.890304510921489</v>
      </c>
      <c r="AW22" s="275">
        <f>Detours!AW49</f>
        <v>36.890304510921489</v>
      </c>
      <c r="AX22" s="275">
        <f>Detours!AX49</f>
        <v>36.890304510921489</v>
      </c>
    </row>
    <row r="23" spans="2:50">
      <c r="B23" t="s">
        <v>341</v>
      </c>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row>
    <row r="24" spans="2:50">
      <c r="B24" t="s">
        <v>342</v>
      </c>
      <c r="C24" t="s">
        <v>343</v>
      </c>
      <c r="D24">
        <f t="shared" ref="D24" si="0">D21/$D$12</f>
        <v>0</v>
      </c>
      <c r="E24">
        <f t="shared" ref="E24:AX24" si="1">E21/$D$12</f>
        <v>0</v>
      </c>
      <c r="F24">
        <f t="shared" si="1"/>
        <v>0</v>
      </c>
      <c r="G24">
        <f t="shared" si="1"/>
        <v>0</v>
      </c>
      <c r="H24">
        <f t="shared" si="1"/>
        <v>0</v>
      </c>
      <c r="I24">
        <f t="shared" si="1"/>
        <v>0</v>
      </c>
      <c r="J24">
        <f t="shared" si="1"/>
        <v>0</v>
      </c>
      <c r="K24">
        <f t="shared" si="1"/>
        <v>32.090250269003342</v>
      </c>
      <c r="L24">
        <f t="shared" si="1"/>
        <v>32.090250269003342</v>
      </c>
      <c r="M24">
        <f t="shared" si="1"/>
        <v>32.090250269003342</v>
      </c>
      <c r="N24">
        <f t="shared" si="1"/>
        <v>32.090250269003342</v>
      </c>
      <c r="O24">
        <f t="shared" si="1"/>
        <v>32.090250269003342</v>
      </c>
      <c r="P24">
        <f t="shared" si="1"/>
        <v>32.090250269003342</v>
      </c>
      <c r="Q24">
        <f t="shared" si="1"/>
        <v>32.090250269003342</v>
      </c>
      <c r="R24">
        <f t="shared" si="1"/>
        <v>32.090250269003342</v>
      </c>
      <c r="S24">
        <f t="shared" si="1"/>
        <v>32.090250269003342</v>
      </c>
      <c r="T24">
        <f t="shared" si="1"/>
        <v>32.090250269003342</v>
      </c>
      <c r="U24">
        <f t="shared" si="1"/>
        <v>32.090250269003342</v>
      </c>
      <c r="V24">
        <f t="shared" si="1"/>
        <v>32.090250269003342</v>
      </c>
      <c r="W24">
        <f t="shared" si="1"/>
        <v>32.090250269003342</v>
      </c>
      <c r="X24">
        <f t="shared" si="1"/>
        <v>32.090250269003342</v>
      </c>
      <c r="Y24">
        <f t="shared" si="1"/>
        <v>32.090250269003342</v>
      </c>
      <c r="Z24">
        <f t="shared" si="1"/>
        <v>32.090250269003342</v>
      </c>
      <c r="AA24">
        <f t="shared" si="1"/>
        <v>32.090250269003342</v>
      </c>
      <c r="AB24">
        <f t="shared" si="1"/>
        <v>32.090250269003342</v>
      </c>
      <c r="AC24">
        <f t="shared" si="1"/>
        <v>32.090250269003342</v>
      </c>
      <c r="AD24">
        <f t="shared" si="1"/>
        <v>32.090250269003342</v>
      </c>
      <c r="AE24">
        <f t="shared" si="1"/>
        <v>32.090250269003342</v>
      </c>
      <c r="AF24">
        <f t="shared" si="1"/>
        <v>32.090250269003342</v>
      </c>
      <c r="AG24">
        <f t="shared" si="1"/>
        <v>32.090250269003342</v>
      </c>
      <c r="AH24">
        <f t="shared" si="1"/>
        <v>32.090250269003342</v>
      </c>
      <c r="AI24">
        <f t="shared" si="1"/>
        <v>32.090250269003342</v>
      </c>
      <c r="AJ24">
        <f t="shared" si="1"/>
        <v>32.090250269003342</v>
      </c>
      <c r="AK24">
        <f t="shared" si="1"/>
        <v>32.090250269003342</v>
      </c>
      <c r="AL24">
        <f t="shared" si="1"/>
        <v>32.090250269003342</v>
      </c>
      <c r="AM24">
        <f t="shared" si="1"/>
        <v>32.090250269003342</v>
      </c>
      <c r="AN24">
        <f t="shared" si="1"/>
        <v>32.090250269003342</v>
      </c>
      <c r="AO24">
        <f t="shared" si="1"/>
        <v>32.090250269003342</v>
      </c>
      <c r="AP24">
        <f t="shared" si="1"/>
        <v>32.090250269003342</v>
      </c>
      <c r="AQ24">
        <f t="shared" si="1"/>
        <v>32.090250269003342</v>
      </c>
      <c r="AR24">
        <f t="shared" si="1"/>
        <v>32.090250269003342</v>
      </c>
      <c r="AS24">
        <f t="shared" si="1"/>
        <v>32.090250269003342</v>
      </c>
      <c r="AT24">
        <f t="shared" si="1"/>
        <v>32.090250269003342</v>
      </c>
      <c r="AU24">
        <f t="shared" si="1"/>
        <v>32.090250269003342</v>
      </c>
      <c r="AV24">
        <f t="shared" si="1"/>
        <v>32.090250269003342</v>
      </c>
      <c r="AW24">
        <f t="shared" si="1"/>
        <v>32.090250269003342</v>
      </c>
      <c r="AX24">
        <f t="shared" si="1"/>
        <v>32.090250269003342</v>
      </c>
    </row>
    <row r="25" spans="2:50">
      <c r="B25" t="s">
        <v>344</v>
      </c>
      <c r="C25" t="s">
        <v>343</v>
      </c>
      <c r="D25">
        <f>D22/$D$13</f>
        <v>0</v>
      </c>
      <c r="E25">
        <f t="shared" ref="E25:AX25" si="2">E22/$D$13</f>
        <v>0</v>
      </c>
      <c r="F25">
        <f t="shared" si="2"/>
        <v>0</v>
      </c>
      <c r="G25">
        <f t="shared" si="2"/>
        <v>0</v>
      </c>
      <c r="H25">
        <f t="shared" si="2"/>
        <v>0</v>
      </c>
      <c r="I25">
        <f t="shared" si="2"/>
        <v>0</v>
      </c>
      <c r="J25">
        <f t="shared" si="2"/>
        <v>0</v>
      </c>
      <c r="K25">
        <f t="shared" si="2"/>
        <v>6.0475909034297528</v>
      </c>
      <c r="L25">
        <f t="shared" si="2"/>
        <v>6.0475909034297528</v>
      </c>
      <c r="M25">
        <f t="shared" si="2"/>
        <v>6.0475909034297528</v>
      </c>
      <c r="N25">
        <f t="shared" si="2"/>
        <v>6.0475909034297528</v>
      </c>
      <c r="O25">
        <f t="shared" si="2"/>
        <v>6.0475909034297528</v>
      </c>
      <c r="P25">
        <f t="shared" si="2"/>
        <v>6.0475909034297528</v>
      </c>
      <c r="Q25">
        <f t="shared" si="2"/>
        <v>6.0475909034297528</v>
      </c>
      <c r="R25">
        <f t="shared" si="2"/>
        <v>6.0475909034297528</v>
      </c>
      <c r="S25">
        <f t="shared" si="2"/>
        <v>6.0475909034297528</v>
      </c>
      <c r="T25">
        <f t="shared" si="2"/>
        <v>6.0475909034297528</v>
      </c>
      <c r="U25">
        <f t="shared" si="2"/>
        <v>6.0475909034297528</v>
      </c>
      <c r="V25">
        <f t="shared" si="2"/>
        <v>6.0475909034297528</v>
      </c>
      <c r="W25">
        <f t="shared" si="2"/>
        <v>6.0475909034297528</v>
      </c>
      <c r="X25">
        <f t="shared" si="2"/>
        <v>6.0475909034297528</v>
      </c>
      <c r="Y25">
        <f t="shared" si="2"/>
        <v>6.0475909034297528</v>
      </c>
      <c r="Z25">
        <f t="shared" si="2"/>
        <v>6.0475909034297528</v>
      </c>
      <c r="AA25">
        <f t="shared" si="2"/>
        <v>6.0475909034297528</v>
      </c>
      <c r="AB25">
        <f t="shared" si="2"/>
        <v>6.0475909034297528</v>
      </c>
      <c r="AC25">
        <f t="shared" si="2"/>
        <v>6.0475909034297528</v>
      </c>
      <c r="AD25">
        <f t="shared" si="2"/>
        <v>6.0475909034297528</v>
      </c>
      <c r="AE25">
        <f t="shared" si="2"/>
        <v>6.0475909034297528</v>
      </c>
      <c r="AF25">
        <f t="shared" si="2"/>
        <v>6.0475909034297528</v>
      </c>
      <c r="AG25">
        <f t="shared" si="2"/>
        <v>6.0475909034297528</v>
      </c>
      <c r="AH25">
        <f t="shared" si="2"/>
        <v>6.0475909034297528</v>
      </c>
      <c r="AI25">
        <f t="shared" si="2"/>
        <v>6.0475909034297528</v>
      </c>
      <c r="AJ25">
        <f t="shared" si="2"/>
        <v>6.0475909034297528</v>
      </c>
      <c r="AK25">
        <f t="shared" si="2"/>
        <v>6.0475909034297528</v>
      </c>
      <c r="AL25">
        <f t="shared" si="2"/>
        <v>6.0475909034297528</v>
      </c>
      <c r="AM25">
        <f t="shared" si="2"/>
        <v>6.0475909034297528</v>
      </c>
      <c r="AN25">
        <f t="shared" si="2"/>
        <v>6.0475909034297528</v>
      </c>
      <c r="AO25">
        <f t="shared" si="2"/>
        <v>6.0475909034297528</v>
      </c>
      <c r="AP25">
        <f t="shared" si="2"/>
        <v>6.0475909034297528</v>
      </c>
      <c r="AQ25">
        <f t="shared" si="2"/>
        <v>6.0475909034297528</v>
      </c>
      <c r="AR25">
        <f t="shared" si="2"/>
        <v>6.0475909034297528</v>
      </c>
      <c r="AS25">
        <f t="shared" si="2"/>
        <v>6.0475909034297528</v>
      </c>
      <c r="AT25">
        <f t="shared" si="2"/>
        <v>6.0475909034297528</v>
      </c>
      <c r="AU25">
        <f t="shared" si="2"/>
        <v>6.0475909034297528</v>
      </c>
      <c r="AV25">
        <f t="shared" si="2"/>
        <v>6.0475909034297528</v>
      </c>
      <c r="AW25">
        <f t="shared" si="2"/>
        <v>6.0475909034297528</v>
      </c>
      <c r="AX25">
        <f t="shared" si="2"/>
        <v>6.0475909034297528</v>
      </c>
    </row>
    <row r="26" spans="2:50">
      <c r="B26" t="s">
        <v>339</v>
      </c>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row>
    <row r="27" spans="2:50">
      <c r="B27" t="s">
        <v>345</v>
      </c>
      <c r="C27" t="s">
        <v>338</v>
      </c>
      <c r="D27">
        <f>(D21*$D$16)+(D22*$D$17)</f>
        <v>0</v>
      </c>
      <c r="E27">
        <f t="shared" ref="E27:AX27" si="3">(E21*$D$16)+(E22*$D$17)</f>
        <v>0</v>
      </c>
      <c r="F27">
        <f t="shared" si="3"/>
        <v>0</v>
      </c>
      <c r="G27">
        <f t="shared" si="3"/>
        <v>0</v>
      </c>
      <c r="H27">
        <f t="shared" si="3"/>
        <v>0</v>
      </c>
      <c r="I27">
        <f t="shared" si="3"/>
        <v>0</v>
      </c>
      <c r="J27">
        <f t="shared" si="3"/>
        <v>0</v>
      </c>
      <c r="K27">
        <f t="shared" si="3"/>
        <v>455.1033899830681</v>
      </c>
      <c r="L27">
        <f t="shared" si="3"/>
        <v>455.1033899830681</v>
      </c>
      <c r="M27">
        <f t="shared" si="3"/>
        <v>455.1033899830681</v>
      </c>
      <c r="N27">
        <f t="shared" si="3"/>
        <v>455.1033899830681</v>
      </c>
      <c r="O27">
        <f t="shared" si="3"/>
        <v>455.1033899830681</v>
      </c>
      <c r="P27">
        <f t="shared" si="3"/>
        <v>455.1033899830681</v>
      </c>
      <c r="Q27">
        <f t="shared" si="3"/>
        <v>455.1033899830681</v>
      </c>
      <c r="R27">
        <f t="shared" si="3"/>
        <v>455.1033899830681</v>
      </c>
      <c r="S27">
        <f t="shared" si="3"/>
        <v>455.1033899830681</v>
      </c>
      <c r="T27">
        <f t="shared" si="3"/>
        <v>455.1033899830681</v>
      </c>
      <c r="U27">
        <f t="shared" si="3"/>
        <v>455.1033899830681</v>
      </c>
      <c r="V27">
        <f t="shared" si="3"/>
        <v>455.1033899830681</v>
      </c>
      <c r="W27">
        <f t="shared" si="3"/>
        <v>455.1033899830681</v>
      </c>
      <c r="X27">
        <f t="shared" si="3"/>
        <v>455.1033899830681</v>
      </c>
      <c r="Y27">
        <f t="shared" si="3"/>
        <v>455.1033899830681</v>
      </c>
      <c r="Z27">
        <f t="shared" si="3"/>
        <v>455.1033899830681</v>
      </c>
      <c r="AA27">
        <f t="shared" si="3"/>
        <v>455.1033899830681</v>
      </c>
      <c r="AB27">
        <f t="shared" si="3"/>
        <v>455.1033899830681</v>
      </c>
      <c r="AC27">
        <f t="shared" si="3"/>
        <v>455.1033899830681</v>
      </c>
      <c r="AD27">
        <f t="shared" si="3"/>
        <v>455.1033899830681</v>
      </c>
      <c r="AE27">
        <f t="shared" si="3"/>
        <v>455.1033899830681</v>
      </c>
      <c r="AF27">
        <f t="shared" si="3"/>
        <v>455.1033899830681</v>
      </c>
      <c r="AG27">
        <f t="shared" si="3"/>
        <v>455.1033899830681</v>
      </c>
      <c r="AH27">
        <f t="shared" si="3"/>
        <v>455.1033899830681</v>
      </c>
      <c r="AI27">
        <f t="shared" si="3"/>
        <v>455.1033899830681</v>
      </c>
      <c r="AJ27">
        <f t="shared" si="3"/>
        <v>455.1033899830681</v>
      </c>
      <c r="AK27">
        <f t="shared" si="3"/>
        <v>455.1033899830681</v>
      </c>
      <c r="AL27">
        <f t="shared" si="3"/>
        <v>455.1033899830681</v>
      </c>
      <c r="AM27">
        <f t="shared" si="3"/>
        <v>455.1033899830681</v>
      </c>
      <c r="AN27">
        <f t="shared" si="3"/>
        <v>455.1033899830681</v>
      </c>
      <c r="AO27">
        <f t="shared" si="3"/>
        <v>455.1033899830681</v>
      </c>
      <c r="AP27">
        <f t="shared" si="3"/>
        <v>455.1033899830681</v>
      </c>
      <c r="AQ27">
        <f t="shared" si="3"/>
        <v>455.1033899830681</v>
      </c>
      <c r="AR27">
        <f t="shared" si="3"/>
        <v>455.1033899830681</v>
      </c>
      <c r="AS27">
        <f t="shared" si="3"/>
        <v>455.1033899830681</v>
      </c>
      <c r="AT27">
        <f t="shared" si="3"/>
        <v>455.1033899830681</v>
      </c>
      <c r="AU27">
        <f t="shared" si="3"/>
        <v>455.1033899830681</v>
      </c>
      <c r="AV27">
        <f t="shared" si="3"/>
        <v>455.1033899830681</v>
      </c>
      <c r="AW27">
        <f t="shared" si="3"/>
        <v>455.1033899830681</v>
      </c>
      <c r="AX27">
        <f t="shared" si="3"/>
        <v>455.1033899830681</v>
      </c>
    </row>
    <row r="29" spans="2:50">
      <c r="B29" t="s">
        <v>346</v>
      </c>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row>
    <row r="30" spans="2:50">
      <c r="B30" t="s">
        <v>2</v>
      </c>
      <c r="C30" t="s">
        <v>14</v>
      </c>
      <c r="D30" t="s">
        <v>3</v>
      </c>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row>
    <row r="31" spans="2:50" s="122" customFormat="1">
      <c r="B31" s="148" t="s">
        <v>347</v>
      </c>
      <c r="C31" s="248"/>
      <c r="D31" s="248"/>
      <c r="I31" s="221"/>
      <c r="J31" s="219"/>
      <c r="K31" s="219"/>
      <c r="L31" s="219"/>
      <c r="M31" s="219"/>
      <c r="N31" s="219"/>
      <c r="O31" s="219"/>
      <c r="P31" s="219"/>
      <c r="Q31" s="219"/>
      <c r="R31" s="219"/>
      <c r="S31" s="219"/>
    </row>
    <row r="32" spans="2:50">
      <c r="B32" t="s">
        <v>348</v>
      </c>
      <c r="C32" t="s">
        <v>19</v>
      </c>
      <c r="D32">
        <f>SUM(D21:AQ21)+SUM(D24:AQ24)</f>
        <v>25203.682561275215</v>
      </c>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row>
    <row r="33" spans="2:19">
      <c r="B33" t="s">
        <v>349</v>
      </c>
      <c r="C33" t="s">
        <v>350</v>
      </c>
      <c r="D33">
        <f>SUM(D24:AP24)</f>
        <v>1026.8880086081074</v>
      </c>
      <c r="E33"/>
      <c r="F33"/>
      <c r="G33"/>
      <c r="H33"/>
      <c r="I33"/>
      <c r="J33"/>
      <c r="K33"/>
      <c r="L33"/>
      <c r="M33"/>
      <c r="N33"/>
      <c r="O33"/>
      <c r="P33"/>
      <c r="Q33"/>
      <c r="R33"/>
      <c r="S33"/>
    </row>
    <row r="34" spans="2:19" s="122" customFormat="1">
      <c r="B34" s="148" t="s">
        <v>351</v>
      </c>
      <c r="C34" s="248"/>
      <c r="D34" s="248"/>
      <c r="I34" s="221"/>
      <c r="J34" s="219"/>
      <c r="K34" s="219"/>
      <c r="L34" s="219"/>
      <c r="M34" s="219"/>
      <c r="N34" s="219"/>
      <c r="O34" s="219"/>
      <c r="P34" s="219"/>
      <c r="Q34" s="219"/>
      <c r="R34" s="219"/>
      <c r="S34" s="219"/>
    </row>
    <row r="35" spans="2:19">
      <c r="B35" t="s">
        <v>348</v>
      </c>
      <c r="C35" t="s">
        <v>350</v>
      </c>
      <c r="D35">
        <f>D32/20</f>
        <v>1260.1841280637607</v>
      </c>
      <c r="E35"/>
      <c r="F35"/>
      <c r="G35"/>
      <c r="H35"/>
      <c r="I35"/>
      <c r="J35"/>
      <c r="K35"/>
      <c r="L35"/>
      <c r="M35"/>
      <c r="N35"/>
      <c r="O35"/>
      <c r="P35"/>
      <c r="Q35"/>
      <c r="R35"/>
      <c r="S35"/>
    </row>
    <row r="36" spans="2:19">
      <c r="B36" t="s">
        <v>349</v>
      </c>
      <c r="C36" t="s">
        <v>350</v>
      </c>
      <c r="D36">
        <f>D33/20</f>
        <v>51.344400430405372</v>
      </c>
      <c r="E36"/>
      <c r="F36"/>
      <c r="G36"/>
      <c r="H36"/>
      <c r="I36"/>
      <c r="J36"/>
      <c r="K36"/>
      <c r="L36"/>
      <c r="M36"/>
      <c r="N36"/>
      <c r="O36"/>
      <c r="P36"/>
      <c r="Q36"/>
      <c r="R36"/>
      <c r="S36"/>
    </row>
  </sheetData>
  <phoneticPr fontId="3"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sheetPr>
  <dimension ref="A1:AX36"/>
  <sheetViews>
    <sheetView showGridLines="0" topLeftCell="A24" workbookViewId="0">
      <selection activeCell="F13" sqref="F13"/>
    </sheetView>
  </sheetViews>
  <sheetFormatPr defaultColWidth="8.75" defaultRowHeight="15"/>
  <cols>
    <col min="1" max="1" width="2.25" style="11" customWidth="1"/>
    <col min="2" max="2" width="49" style="11" customWidth="1"/>
    <col min="3" max="3" width="18.125" style="11" customWidth="1"/>
    <col min="4" max="8" width="17.375" style="11" customWidth="1"/>
    <col min="9" max="9" width="17.375" style="136" customWidth="1"/>
    <col min="10" max="50" width="17.375" style="11" customWidth="1"/>
    <col min="51" max="16384" width="8.75" style="11"/>
  </cols>
  <sheetData>
    <row r="1" spans="2:9" s="138" customFormat="1" ht="24.6">
      <c r="B1" t="s">
        <v>352</v>
      </c>
      <c r="C1"/>
      <c r="D1"/>
      <c r="E1"/>
      <c r="F1"/>
      <c r="G1"/>
      <c r="H1"/>
      <c r="I1"/>
    </row>
    <row r="2" spans="2:9" s="131" customFormat="1" ht="16.899999999999999">
      <c r="B2"/>
      <c r="C2"/>
      <c r="D2"/>
      <c r="E2"/>
      <c r="F2"/>
      <c r="G2"/>
      <c r="H2"/>
      <c r="I2"/>
    </row>
    <row r="3" spans="2:9">
      <c r="B3" t="s">
        <v>42</v>
      </c>
      <c r="C3"/>
      <c r="D3"/>
      <c r="E3"/>
      <c r="F3"/>
      <c r="G3"/>
      <c r="H3"/>
      <c r="I3"/>
    </row>
    <row r="4" spans="2:9">
      <c r="B4" t="s">
        <v>43</v>
      </c>
      <c r="C4"/>
      <c r="D4"/>
      <c r="E4"/>
      <c r="F4"/>
      <c r="G4"/>
      <c r="H4"/>
      <c r="I4"/>
    </row>
    <row r="5" spans="2:9">
      <c r="B5" t="s">
        <v>44</v>
      </c>
      <c r="C5"/>
      <c r="D5"/>
      <c r="E5"/>
      <c r="F5"/>
      <c r="G5"/>
      <c r="H5"/>
      <c r="I5"/>
    </row>
    <row r="6" spans="2:9">
      <c r="B6" t="s">
        <v>45</v>
      </c>
      <c r="C6"/>
      <c r="D6"/>
      <c r="E6"/>
      <c r="F6"/>
      <c r="G6"/>
      <c r="H6"/>
      <c r="I6"/>
    </row>
    <row r="7" spans="2:9">
      <c r="B7" t="s">
        <v>46</v>
      </c>
      <c r="C7"/>
      <c r="D7"/>
      <c r="E7"/>
      <c r="F7"/>
      <c r="G7"/>
      <c r="H7"/>
      <c r="I7"/>
    </row>
    <row r="9" spans="2:9">
      <c r="B9" t="s">
        <v>240</v>
      </c>
      <c r="C9"/>
      <c r="D9"/>
      <c r="E9"/>
      <c r="F9"/>
      <c r="G9"/>
      <c r="H9"/>
      <c r="I9"/>
    </row>
    <row r="10" spans="2:9">
      <c r="B10" t="s">
        <v>2</v>
      </c>
      <c r="C10" t="s">
        <v>14</v>
      </c>
      <c r="D10" t="s">
        <v>3</v>
      </c>
      <c r="E10"/>
      <c r="F10"/>
      <c r="G10"/>
      <c r="H10"/>
      <c r="I10"/>
    </row>
    <row r="11" spans="2:9">
      <c r="B11" t="str">
        <f>'Parameter Values'!B21</f>
        <v>USDOT Recommended Parameter Values</v>
      </c>
      <c r="C11"/>
      <c r="D11"/>
      <c r="E11"/>
      <c r="F11"/>
      <c r="G11"/>
      <c r="H11"/>
      <c r="I11"/>
    </row>
    <row r="12" spans="2:9">
      <c r="B12" t="str">
        <f>'Parameter Values'!B25</f>
        <v>Average Vehicle Occupancy Rates for Highway Passenger Vehicles (and Trucks)</v>
      </c>
      <c r="C12"/>
      <c r="D12"/>
      <c r="E12"/>
      <c r="F12"/>
      <c r="G12"/>
      <c r="H12"/>
      <c r="I12"/>
    </row>
    <row r="13" spans="2:9">
      <c r="B13" t="str">
        <f>'Parameter Values'!B29</f>
        <v>Passenger Vehicles (All Travel)</v>
      </c>
      <c r="C13" t="str">
        <f>'Parameter Values'!C29</f>
        <v>factor</v>
      </c>
      <c r="D13" s="276">
        <f>'Parameter Values'!D29</f>
        <v>1.52</v>
      </c>
      <c r="E13"/>
      <c r="F13"/>
      <c r="G13"/>
      <c r="H13"/>
      <c r="I13"/>
    </row>
    <row r="14" spans="2:9">
      <c r="B14" t="str">
        <f>'Parameter Values'!B30</f>
        <v>Trucks</v>
      </c>
      <c r="C14" t="str">
        <f>'Parameter Values'!C30</f>
        <v>factor</v>
      </c>
      <c r="D14" s="276">
        <f>'Parameter Values'!D30</f>
        <v>1</v>
      </c>
      <c r="E14"/>
      <c r="F14"/>
      <c r="G14"/>
      <c r="H14"/>
      <c r="I14"/>
    </row>
    <row r="15" spans="2:9">
      <c r="B15" t="str">
        <f>'Parameter Values'!B48</f>
        <v>Value of Travel Time Savings (Value per Person-Hour)</v>
      </c>
      <c r="C15"/>
      <c r="D15"/>
      <c r="E15"/>
      <c r="F15"/>
      <c r="G15"/>
      <c r="H15"/>
      <c r="I15"/>
    </row>
    <row r="16" spans="2:9">
      <c r="B16" t="str">
        <f>'Parameter Values'!B51</f>
        <v>All Purposes</v>
      </c>
      <c r="C16" t="str">
        <f>'Parameter Values'!C51</f>
        <v>2024 dollars</v>
      </c>
      <c r="D16">
        <f>'Parameter Values'!D51</f>
        <v>21.8</v>
      </c>
      <c r="E16"/>
      <c r="F16"/>
      <c r="G16"/>
      <c r="H16"/>
      <c r="I16"/>
    </row>
    <row r="17" spans="1:50">
      <c r="A17"/>
      <c r="B17" t="str">
        <f>'Parameter Values'!B53</f>
        <v>Truck Drivers</v>
      </c>
      <c r="C17" t="str">
        <f>'Parameter Values'!C53</f>
        <v>2024 dollars</v>
      </c>
      <c r="D17">
        <f>'Parameter Values'!D53</f>
        <v>37.200000000000003</v>
      </c>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row>
    <row r="18" spans="1:50">
      <c r="A18"/>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row>
    <row r="19" spans="1:50">
      <c r="A19"/>
      <c r="B19" t="s">
        <v>2</v>
      </c>
      <c r="C19" t="s">
        <v>14</v>
      </c>
      <c r="D19">
        <v>2024</v>
      </c>
      <c r="E19">
        <v>2025</v>
      </c>
      <c r="F19">
        <v>2026</v>
      </c>
      <c r="G19">
        <v>2027</v>
      </c>
      <c r="H19">
        <v>2028</v>
      </c>
      <c r="I19">
        <v>2029</v>
      </c>
      <c r="J19">
        <v>2030</v>
      </c>
      <c r="K19">
        <v>2031</v>
      </c>
      <c r="L19">
        <v>2032</v>
      </c>
      <c r="M19">
        <v>2033</v>
      </c>
      <c r="N19">
        <v>2034</v>
      </c>
      <c r="O19">
        <v>2035</v>
      </c>
      <c r="P19">
        <v>2036</v>
      </c>
      <c r="Q19">
        <v>2037</v>
      </c>
      <c r="R19">
        <v>2038</v>
      </c>
      <c r="S19">
        <v>2039</v>
      </c>
      <c r="T19">
        <v>2040</v>
      </c>
      <c r="U19">
        <v>2041</v>
      </c>
      <c r="V19">
        <v>2042</v>
      </c>
      <c r="W19">
        <v>2043</v>
      </c>
      <c r="X19">
        <v>2044</v>
      </c>
      <c r="Y19">
        <v>2045</v>
      </c>
      <c r="Z19">
        <v>2046</v>
      </c>
      <c r="AA19">
        <v>2047</v>
      </c>
      <c r="AB19">
        <v>2048</v>
      </c>
      <c r="AC19">
        <v>2049</v>
      </c>
      <c r="AD19">
        <v>2050</v>
      </c>
      <c r="AE19">
        <v>2051</v>
      </c>
      <c r="AF19">
        <v>2052</v>
      </c>
      <c r="AG19">
        <v>2053</v>
      </c>
      <c r="AH19">
        <v>2054</v>
      </c>
      <c r="AI19">
        <v>2055</v>
      </c>
      <c r="AJ19">
        <v>2056</v>
      </c>
      <c r="AK19">
        <v>2057</v>
      </c>
      <c r="AL19">
        <v>2058</v>
      </c>
      <c r="AM19">
        <v>2059</v>
      </c>
      <c r="AN19">
        <v>2060</v>
      </c>
      <c r="AO19">
        <v>2061</v>
      </c>
      <c r="AP19">
        <v>2062</v>
      </c>
      <c r="AQ19">
        <v>2063</v>
      </c>
      <c r="AR19">
        <v>2064</v>
      </c>
      <c r="AS19">
        <v>2065</v>
      </c>
      <c r="AT19">
        <v>2066</v>
      </c>
      <c r="AU19">
        <v>2067</v>
      </c>
      <c r="AV19">
        <v>2068</v>
      </c>
      <c r="AW19">
        <v>2069</v>
      </c>
      <c r="AX19">
        <v>2070</v>
      </c>
    </row>
    <row r="20" spans="1:50">
      <c r="A20"/>
      <c r="B20" t="str">
        <f>Detours!B51</f>
        <v>Vehicle Hours Avoided</v>
      </c>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row>
    <row r="21" spans="1:50" s="136" customFormat="1">
      <c r="A21"/>
      <c r="B21" s="277" t="str">
        <f>Detours!B52</f>
        <v>Passenger Vehicle Hours Avoided</v>
      </c>
      <c r="C21" s="278" t="str">
        <f>Detours!C52</f>
        <v>hours/year</v>
      </c>
      <c r="D21" s="279">
        <f>Detours!D52</f>
        <v>0</v>
      </c>
      <c r="E21" s="279">
        <f>Detours!E52</f>
        <v>0</v>
      </c>
      <c r="F21" s="279">
        <f>Detours!F52</f>
        <v>0</v>
      </c>
      <c r="G21" s="279">
        <f>Detours!G52</f>
        <v>0</v>
      </c>
      <c r="H21" s="279">
        <f>Detours!H52</f>
        <v>0</v>
      </c>
      <c r="I21" s="279">
        <f>Detours!I52</f>
        <v>0</v>
      </c>
      <c r="J21" s="279">
        <f>Detours!J52</f>
        <v>0</v>
      </c>
      <c r="K21" s="279">
        <f>Detours!K52</f>
        <v>29.266308245331047</v>
      </c>
      <c r="L21" s="279">
        <f>Detours!L52</f>
        <v>29.266308245331047</v>
      </c>
      <c r="M21" s="279">
        <f>Detours!M52</f>
        <v>29.266308245331047</v>
      </c>
      <c r="N21" s="279">
        <f>Detours!N52</f>
        <v>29.266308245331047</v>
      </c>
      <c r="O21" s="279">
        <f>Detours!O52</f>
        <v>29.266308245331047</v>
      </c>
      <c r="P21" s="279">
        <f>Detours!P52</f>
        <v>29.266308245331047</v>
      </c>
      <c r="Q21" s="279">
        <f>Detours!Q52</f>
        <v>29.266308245331047</v>
      </c>
      <c r="R21" s="279">
        <f>Detours!R52</f>
        <v>29.266308245331047</v>
      </c>
      <c r="S21" s="279">
        <f>Detours!S52</f>
        <v>29.266308245331047</v>
      </c>
      <c r="T21" s="279">
        <f>Detours!T52</f>
        <v>29.266308245331047</v>
      </c>
      <c r="U21" s="279">
        <f>Detours!U52</f>
        <v>29.266308245331047</v>
      </c>
      <c r="V21" s="279">
        <f>Detours!V52</f>
        <v>29.266308245331047</v>
      </c>
      <c r="W21" s="279">
        <f>Detours!W52</f>
        <v>29.266308245331047</v>
      </c>
      <c r="X21" s="279">
        <f>Detours!X52</f>
        <v>29.266308245331047</v>
      </c>
      <c r="Y21" s="279">
        <f>Detours!Y52</f>
        <v>29.266308245331047</v>
      </c>
      <c r="Z21" s="279">
        <f>Detours!Z52</f>
        <v>29.266308245331047</v>
      </c>
      <c r="AA21" s="279">
        <f>Detours!AA52</f>
        <v>29.266308245331047</v>
      </c>
      <c r="AB21" s="279">
        <f>Detours!AB52</f>
        <v>29.266308245331047</v>
      </c>
      <c r="AC21" s="279">
        <f>Detours!AC52</f>
        <v>29.266308245331047</v>
      </c>
      <c r="AD21" s="279">
        <f>Detours!AD52</f>
        <v>29.266308245331047</v>
      </c>
      <c r="AE21" s="279">
        <f>Detours!AE52</f>
        <v>29.266308245331047</v>
      </c>
      <c r="AF21" s="279">
        <f>Detours!AF52</f>
        <v>29.266308245331047</v>
      </c>
      <c r="AG21" s="279">
        <f>Detours!AG52</f>
        <v>29.266308245331047</v>
      </c>
      <c r="AH21" s="279">
        <f>Detours!AH52</f>
        <v>29.266308245331047</v>
      </c>
      <c r="AI21" s="279">
        <f>Detours!AI52</f>
        <v>29.266308245331047</v>
      </c>
      <c r="AJ21" s="279">
        <f>Detours!AJ52</f>
        <v>29.266308245331047</v>
      </c>
      <c r="AK21" s="279">
        <f>Detours!AK52</f>
        <v>29.266308245331047</v>
      </c>
      <c r="AL21" s="279">
        <f>Detours!AL52</f>
        <v>29.266308245331047</v>
      </c>
      <c r="AM21" s="279">
        <f>Detours!AM52</f>
        <v>29.266308245331047</v>
      </c>
      <c r="AN21" s="279">
        <f>Detours!AN52</f>
        <v>29.266308245331047</v>
      </c>
      <c r="AO21" s="279">
        <f>Detours!AO52</f>
        <v>29.266308245331047</v>
      </c>
      <c r="AP21" s="279">
        <f>Detours!AP52</f>
        <v>29.266308245331047</v>
      </c>
      <c r="AQ21" s="279">
        <f>Detours!AQ52</f>
        <v>29.266308245331047</v>
      </c>
      <c r="AR21" s="279">
        <f>Detours!AR52</f>
        <v>29.266308245331047</v>
      </c>
      <c r="AS21" s="279">
        <f>Detours!AS52</f>
        <v>29.266308245331047</v>
      </c>
      <c r="AT21" s="279">
        <f>Detours!AT52</f>
        <v>29.266308245331047</v>
      </c>
      <c r="AU21" s="279">
        <f>Detours!AU52</f>
        <v>29.266308245331047</v>
      </c>
      <c r="AV21" s="279">
        <f>Detours!AV52</f>
        <v>29.266308245331047</v>
      </c>
      <c r="AW21" s="279">
        <f>Detours!AW52</f>
        <v>29.266308245331047</v>
      </c>
      <c r="AX21" s="279">
        <f>Detours!AX52</f>
        <v>29.266308245331047</v>
      </c>
    </row>
    <row r="22" spans="1:50" s="136" customFormat="1">
      <c r="A22"/>
      <c r="B22" s="277" t="str">
        <f>Detours!B53</f>
        <v>Truck Hours Avoided</v>
      </c>
      <c r="C22" s="278" t="str">
        <f>Detours!C53</f>
        <v>hours/year</v>
      </c>
      <c r="D22" s="279">
        <f>Detours!D53</f>
        <v>0</v>
      </c>
      <c r="E22" s="279">
        <f>Detours!E53</f>
        <v>0</v>
      </c>
      <c r="F22" s="279">
        <f>Detours!F53</f>
        <v>0</v>
      </c>
      <c r="G22" s="279">
        <f>Detours!G53</f>
        <v>0</v>
      </c>
      <c r="H22" s="279">
        <f>Detours!H53</f>
        <v>0</v>
      </c>
      <c r="I22" s="279">
        <f>Detours!I53</f>
        <v>0</v>
      </c>
      <c r="J22" s="279">
        <f>Detours!J53</f>
        <v>0</v>
      </c>
      <c r="K22" s="279">
        <f>Detours!K53</f>
        <v>1.4756121804368596</v>
      </c>
      <c r="L22" s="279">
        <f>Detours!L53</f>
        <v>1.4756121804368596</v>
      </c>
      <c r="M22" s="279">
        <f>Detours!M53</f>
        <v>1.4756121804368596</v>
      </c>
      <c r="N22" s="279">
        <f>Detours!N53</f>
        <v>1.4756121804368596</v>
      </c>
      <c r="O22" s="279">
        <f>Detours!O53</f>
        <v>1.4756121804368596</v>
      </c>
      <c r="P22" s="279">
        <f>Detours!P53</f>
        <v>1.4756121804368596</v>
      </c>
      <c r="Q22" s="279">
        <f>Detours!Q53</f>
        <v>1.4756121804368596</v>
      </c>
      <c r="R22" s="279">
        <f>Detours!R53</f>
        <v>1.4756121804368596</v>
      </c>
      <c r="S22" s="279">
        <f>Detours!S53</f>
        <v>1.4756121804368596</v>
      </c>
      <c r="T22" s="279">
        <f>Detours!T53</f>
        <v>1.4756121804368596</v>
      </c>
      <c r="U22" s="279">
        <f>Detours!U53</f>
        <v>1.4756121804368596</v>
      </c>
      <c r="V22" s="279">
        <f>Detours!V53</f>
        <v>1.4756121804368596</v>
      </c>
      <c r="W22" s="279">
        <f>Detours!W53</f>
        <v>1.4756121804368596</v>
      </c>
      <c r="X22" s="279">
        <f>Detours!X53</f>
        <v>1.4756121804368596</v>
      </c>
      <c r="Y22" s="279">
        <f>Detours!Y53</f>
        <v>1.4756121804368596</v>
      </c>
      <c r="Z22" s="279">
        <f>Detours!Z53</f>
        <v>1.4756121804368596</v>
      </c>
      <c r="AA22" s="279">
        <f>Detours!AA53</f>
        <v>1.4756121804368596</v>
      </c>
      <c r="AB22" s="279">
        <f>Detours!AB53</f>
        <v>1.4756121804368596</v>
      </c>
      <c r="AC22" s="279">
        <f>Detours!AC53</f>
        <v>1.4756121804368596</v>
      </c>
      <c r="AD22" s="279">
        <f>Detours!AD53</f>
        <v>1.4756121804368596</v>
      </c>
      <c r="AE22" s="279">
        <f>Detours!AE53</f>
        <v>1.4756121804368596</v>
      </c>
      <c r="AF22" s="279">
        <f>Detours!AF53</f>
        <v>1.4756121804368596</v>
      </c>
      <c r="AG22" s="279">
        <f>Detours!AG53</f>
        <v>1.4756121804368596</v>
      </c>
      <c r="AH22" s="279">
        <f>Detours!AH53</f>
        <v>1.4756121804368596</v>
      </c>
      <c r="AI22" s="279">
        <f>Detours!AI53</f>
        <v>1.4756121804368596</v>
      </c>
      <c r="AJ22" s="279">
        <f>Detours!AJ53</f>
        <v>1.4756121804368596</v>
      </c>
      <c r="AK22" s="279">
        <f>Detours!AK53</f>
        <v>1.4756121804368596</v>
      </c>
      <c r="AL22" s="279">
        <f>Detours!AL53</f>
        <v>1.4756121804368596</v>
      </c>
      <c r="AM22" s="279">
        <f>Detours!AM53</f>
        <v>1.4756121804368596</v>
      </c>
      <c r="AN22" s="279">
        <f>Detours!AN53</f>
        <v>1.4756121804368596</v>
      </c>
      <c r="AO22" s="279">
        <f>Detours!AO53</f>
        <v>1.4756121804368596</v>
      </c>
      <c r="AP22" s="279">
        <f>Detours!AP53</f>
        <v>1.4756121804368596</v>
      </c>
      <c r="AQ22" s="279">
        <f>Detours!AQ53</f>
        <v>1.4756121804368596</v>
      </c>
      <c r="AR22" s="279">
        <f>Detours!AR53</f>
        <v>1.4756121804368596</v>
      </c>
      <c r="AS22" s="279">
        <f>Detours!AS53</f>
        <v>1.4756121804368596</v>
      </c>
      <c r="AT22" s="279">
        <f>Detours!AT53</f>
        <v>1.4756121804368596</v>
      </c>
      <c r="AU22" s="279">
        <f>Detours!AU53</f>
        <v>1.4756121804368596</v>
      </c>
      <c r="AV22" s="279">
        <f>Detours!AV53</f>
        <v>1.4756121804368596</v>
      </c>
      <c r="AW22" s="279">
        <f>Detours!AW53</f>
        <v>1.4756121804368596</v>
      </c>
      <c r="AX22" s="279">
        <f>Detours!AX53</f>
        <v>1.4756121804368596</v>
      </c>
    </row>
    <row r="23" spans="1:50">
      <c r="A23"/>
      <c r="B23" t="s">
        <v>353</v>
      </c>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row>
    <row r="24" spans="1:50" s="136" customFormat="1">
      <c r="A24"/>
      <c r="B24" t="s">
        <v>354</v>
      </c>
      <c r="C24" t="s">
        <v>305</v>
      </c>
      <c r="D24">
        <f>D21*$D13</f>
        <v>0</v>
      </c>
      <c r="E24">
        <f t="shared" ref="E24:AX24" si="0">E21*$D13</f>
        <v>0</v>
      </c>
      <c r="F24">
        <f t="shared" si="0"/>
        <v>0</v>
      </c>
      <c r="G24">
        <f t="shared" si="0"/>
        <v>0</v>
      </c>
      <c r="H24">
        <f t="shared" si="0"/>
        <v>0</v>
      </c>
      <c r="I24">
        <f t="shared" si="0"/>
        <v>0</v>
      </c>
      <c r="J24">
        <f t="shared" si="0"/>
        <v>0</v>
      </c>
      <c r="K24">
        <f t="shared" si="0"/>
        <v>44.484788532903188</v>
      </c>
      <c r="L24">
        <f t="shared" si="0"/>
        <v>44.484788532903188</v>
      </c>
      <c r="M24">
        <f t="shared" si="0"/>
        <v>44.484788532903188</v>
      </c>
      <c r="N24">
        <f t="shared" si="0"/>
        <v>44.484788532903188</v>
      </c>
      <c r="O24">
        <f t="shared" si="0"/>
        <v>44.484788532903188</v>
      </c>
      <c r="P24">
        <f t="shared" si="0"/>
        <v>44.484788532903188</v>
      </c>
      <c r="Q24">
        <f t="shared" si="0"/>
        <v>44.484788532903188</v>
      </c>
      <c r="R24">
        <f t="shared" si="0"/>
        <v>44.484788532903188</v>
      </c>
      <c r="S24">
        <f t="shared" si="0"/>
        <v>44.484788532903188</v>
      </c>
      <c r="T24">
        <f t="shared" si="0"/>
        <v>44.484788532903188</v>
      </c>
      <c r="U24">
        <f t="shared" si="0"/>
        <v>44.484788532903188</v>
      </c>
      <c r="V24">
        <f t="shared" si="0"/>
        <v>44.484788532903188</v>
      </c>
      <c r="W24">
        <f t="shared" si="0"/>
        <v>44.484788532903188</v>
      </c>
      <c r="X24">
        <f t="shared" si="0"/>
        <v>44.484788532903188</v>
      </c>
      <c r="Y24">
        <f t="shared" si="0"/>
        <v>44.484788532903188</v>
      </c>
      <c r="Z24">
        <f t="shared" si="0"/>
        <v>44.484788532903188</v>
      </c>
      <c r="AA24">
        <f t="shared" si="0"/>
        <v>44.484788532903188</v>
      </c>
      <c r="AB24">
        <f t="shared" si="0"/>
        <v>44.484788532903188</v>
      </c>
      <c r="AC24">
        <f t="shared" si="0"/>
        <v>44.484788532903188</v>
      </c>
      <c r="AD24">
        <f t="shared" si="0"/>
        <v>44.484788532903188</v>
      </c>
      <c r="AE24">
        <f t="shared" si="0"/>
        <v>44.484788532903188</v>
      </c>
      <c r="AF24">
        <f t="shared" si="0"/>
        <v>44.484788532903188</v>
      </c>
      <c r="AG24">
        <f t="shared" si="0"/>
        <v>44.484788532903188</v>
      </c>
      <c r="AH24">
        <f t="shared" si="0"/>
        <v>44.484788532903188</v>
      </c>
      <c r="AI24">
        <f t="shared" si="0"/>
        <v>44.484788532903188</v>
      </c>
      <c r="AJ24">
        <f t="shared" si="0"/>
        <v>44.484788532903188</v>
      </c>
      <c r="AK24">
        <f t="shared" si="0"/>
        <v>44.484788532903188</v>
      </c>
      <c r="AL24">
        <f t="shared" si="0"/>
        <v>44.484788532903188</v>
      </c>
      <c r="AM24">
        <f t="shared" si="0"/>
        <v>44.484788532903188</v>
      </c>
      <c r="AN24">
        <f t="shared" si="0"/>
        <v>44.484788532903188</v>
      </c>
      <c r="AO24">
        <f t="shared" si="0"/>
        <v>44.484788532903188</v>
      </c>
      <c r="AP24">
        <f t="shared" si="0"/>
        <v>44.484788532903188</v>
      </c>
      <c r="AQ24">
        <f t="shared" si="0"/>
        <v>44.484788532903188</v>
      </c>
      <c r="AR24">
        <f t="shared" si="0"/>
        <v>44.484788532903188</v>
      </c>
      <c r="AS24">
        <f t="shared" si="0"/>
        <v>44.484788532903188</v>
      </c>
      <c r="AT24">
        <f t="shared" si="0"/>
        <v>44.484788532903188</v>
      </c>
      <c r="AU24">
        <f t="shared" si="0"/>
        <v>44.484788532903188</v>
      </c>
      <c r="AV24">
        <f t="shared" si="0"/>
        <v>44.484788532903188</v>
      </c>
      <c r="AW24">
        <f t="shared" si="0"/>
        <v>44.484788532903188</v>
      </c>
      <c r="AX24">
        <f t="shared" si="0"/>
        <v>44.484788532903188</v>
      </c>
    </row>
    <row r="25" spans="1:50" s="136" customFormat="1">
      <c r="A25"/>
      <c r="B25" t="s">
        <v>355</v>
      </c>
      <c r="C25" t="s">
        <v>305</v>
      </c>
      <c r="D25">
        <f>D22*$D14</f>
        <v>0</v>
      </c>
      <c r="E25">
        <f t="shared" ref="E25:AX25" si="1">E22*$D14</f>
        <v>0</v>
      </c>
      <c r="F25">
        <f t="shared" si="1"/>
        <v>0</v>
      </c>
      <c r="G25">
        <f t="shared" si="1"/>
        <v>0</v>
      </c>
      <c r="H25">
        <f t="shared" si="1"/>
        <v>0</v>
      </c>
      <c r="I25">
        <f t="shared" si="1"/>
        <v>0</v>
      </c>
      <c r="J25">
        <f t="shared" si="1"/>
        <v>0</v>
      </c>
      <c r="K25">
        <f t="shared" si="1"/>
        <v>1.4756121804368596</v>
      </c>
      <c r="L25">
        <f t="shared" si="1"/>
        <v>1.4756121804368596</v>
      </c>
      <c r="M25">
        <f t="shared" si="1"/>
        <v>1.4756121804368596</v>
      </c>
      <c r="N25">
        <f t="shared" si="1"/>
        <v>1.4756121804368596</v>
      </c>
      <c r="O25">
        <f t="shared" si="1"/>
        <v>1.4756121804368596</v>
      </c>
      <c r="P25">
        <f t="shared" si="1"/>
        <v>1.4756121804368596</v>
      </c>
      <c r="Q25">
        <f t="shared" si="1"/>
        <v>1.4756121804368596</v>
      </c>
      <c r="R25">
        <f t="shared" si="1"/>
        <v>1.4756121804368596</v>
      </c>
      <c r="S25">
        <f t="shared" si="1"/>
        <v>1.4756121804368596</v>
      </c>
      <c r="T25">
        <f t="shared" si="1"/>
        <v>1.4756121804368596</v>
      </c>
      <c r="U25">
        <f t="shared" si="1"/>
        <v>1.4756121804368596</v>
      </c>
      <c r="V25">
        <f t="shared" si="1"/>
        <v>1.4756121804368596</v>
      </c>
      <c r="W25">
        <f t="shared" si="1"/>
        <v>1.4756121804368596</v>
      </c>
      <c r="X25">
        <f t="shared" si="1"/>
        <v>1.4756121804368596</v>
      </c>
      <c r="Y25">
        <f t="shared" si="1"/>
        <v>1.4756121804368596</v>
      </c>
      <c r="Z25">
        <f t="shared" si="1"/>
        <v>1.4756121804368596</v>
      </c>
      <c r="AA25">
        <f t="shared" si="1"/>
        <v>1.4756121804368596</v>
      </c>
      <c r="AB25">
        <f t="shared" si="1"/>
        <v>1.4756121804368596</v>
      </c>
      <c r="AC25">
        <f t="shared" si="1"/>
        <v>1.4756121804368596</v>
      </c>
      <c r="AD25">
        <f t="shared" si="1"/>
        <v>1.4756121804368596</v>
      </c>
      <c r="AE25">
        <f t="shared" si="1"/>
        <v>1.4756121804368596</v>
      </c>
      <c r="AF25">
        <f t="shared" si="1"/>
        <v>1.4756121804368596</v>
      </c>
      <c r="AG25">
        <f t="shared" si="1"/>
        <v>1.4756121804368596</v>
      </c>
      <c r="AH25">
        <f t="shared" si="1"/>
        <v>1.4756121804368596</v>
      </c>
      <c r="AI25">
        <f t="shared" si="1"/>
        <v>1.4756121804368596</v>
      </c>
      <c r="AJ25">
        <f t="shared" si="1"/>
        <v>1.4756121804368596</v>
      </c>
      <c r="AK25">
        <f t="shared" si="1"/>
        <v>1.4756121804368596</v>
      </c>
      <c r="AL25">
        <f t="shared" si="1"/>
        <v>1.4756121804368596</v>
      </c>
      <c r="AM25">
        <f t="shared" si="1"/>
        <v>1.4756121804368596</v>
      </c>
      <c r="AN25">
        <f t="shared" si="1"/>
        <v>1.4756121804368596</v>
      </c>
      <c r="AO25">
        <f t="shared" si="1"/>
        <v>1.4756121804368596</v>
      </c>
      <c r="AP25">
        <f t="shared" si="1"/>
        <v>1.4756121804368596</v>
      </c>
      <c r="AQ25">
        <f t="shared" si="1"/>
        <v>1.4756121804368596</v>
      </c>
      <c r="AR25">
        <f t="shared" si="1"/>
        <v>1.4756121804368596</v>
      </c>
      <c r="AS25">
        <f t="shared" si="1"/>
        <v>1.4756121804368596</v>
      </c>
      <c r="AT25">
        <f t="shared" si="1"/>
        <v>1.4756121804368596</v>
      </c>
      <c r="AU25">
        <f t="shared" si="1"/>
        <v>1.4756121804368596</v>
      </c>
      <c r="AV25">
        <f t="shared" si="1"/>
        <v>1.4756121804368596</v>
      </c>
      <c r="AW25">
        <f t="shared" si="1"/>
        <v>1.4756121804368596</v>
      </c>
      <c r="AX25">
        <f t="shared" si="1"/>
        <v>1.4756121804368596</v>
      </c>
    </row>
    <row r="26" spans="1:50">
      <c r="A26"/>
      <c r="B26" t="s">
        <v>356</v>
      </c>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row>
    <row r="27" spans="1:50" s="136" customFormat="1">
      <c r="A27"/>
      <c r="B27" t="s">
        <v>357</v>
      </c>
      <c r="C27" t="s">
        <v>338</v>
      </c>
      <c r="D27">
        <f>(D24*$D$16)+(D25*$D$17)</f>
        <v>0</v>
      </c>
      <c r="E27">
        <f t="shared" ref="E27:AX27" si="2">(E24*$D$16)+(E25*$D$17)</f>
        <v>0</v>
      </c>
      <c r="F27">
        <f t="shared" si="2"/>
        <v>0</v>
      </c>
      <c r="G27">
        <f t="shared" si="2"/>
        <v>0</v>
      </c>
      <c r="H27">
        <f t="shared" si="2"/>
        <v>0</v>
      </c>
      <c r="I27">
        <f t="shared" si="2"/>
        <v>0</v>
      </c>
      <c r="J27">
        <f t="shared" si="2"/>
        <v>0</v>
      </c>
      <c r="K27">
        <f t="shared" si="2"/>
        <v>1024.6611631295407</v>
      </c>
      <c r="L27">
        <f t="shared" si="2"/>
        <v>1024.6611631295407</v>
      </c>
      <c r="M27">
        <f t="shared" si="2"/>
        <v>1024.6611631295407</v>
      </c>
      <c r="N27">
        <f t="shared" si="2"/>
        <v>1024.6611631295407</v>
      </c>
      <c r="O27">
        <f t="shared" si="2"/>
        <v>1024.6611631295407</v>
      </c>
      <c r="P27">
        <f t="shared" si="2"/>
        <v>1024.6611631295407</v>
      </c>
      <c r="Q27">
        <f t="shared" si="2"/>
        <v>1024.6611631295407</v>
      </c>
      <c r="R27">
        <f t="shared" si="2"/>
        <v>1024.6611631295407</v>
      </c>
      <c r="S27">
        <f t="shared" si="2"/>
        <v>1024.6611631295407</v>
      </c>
      <c r="T27">
        <f t="shared" si="2"/>
        <v>1024.6611631295407</v>
      </c>
      <c r="U27">
        <f t="shared" si="2"/>
        <v>1024.6611631295407</v>
      </c>
      <c r="V27">
        <f t="shared" si="2"/>
        <v>1024.6611631295407</v>
      </c>
      <c r="W27">
        <f t="shared" si="2"/>
        <v>1024.6611631295407</v>
      </c>
      <c r="X27">
        <f t="shared" si="2"/>
        <v>1024.6611631295407</v>
      </c>
      <c r="Y27">
        <f t="shared" si="2"/>
        <v>1024.6611631295407</v>
      </c>
      <c r="Z27">
        <f t="shared" si="2"/>
        <v>1024.6611631295407</v>
      </c>
      <c r="AA27">
        <f t="shared" si="2"/>
        <v>1024.6611631295407</v>
      </c>
      <c r="AB27">
        <f t="shared" si="2"/>
        <v>1024.6611631295407</v>
      </c>
      <c r="AC27">
        <f t="shared" si="2"/>
        <v>1024.6611631295407</v>
      </c>
      <c r="AD27">
        <f t="shared" si="2"/>
        <v>1024.6611631295407</v>
      </c>
      <c r="AE27">
        <f t="shared" si="2"/>
        <v>1024.6611631295407</v>
      </c>
      <c r="AF27">
        <f t="shared" si="2"/>
        <v>1024.6611631295407</v>
      </c>
      <c r="AG27">
        <f t="shared" si="2"/>
        <v>1024.6611631295407</v>
      </c>
      <c r="AH27">
        <f t="shared" si="2"/>
        <v>1024.6611631295407</v>
      </c>
      <c r="AI27">
        <f t="shared" si="2"/>
        <v>1024.6611631295407</v>
      </c>
      <c r="AJ27">
        <f t="shared" si="2"/>
        <v>1024.6611631295407</v>
      </c>
      <c r="AK27">
        <f t="shared" si="2"/>
        <v>1024.6611631295407</v>
      </c>
      <c r="AL27">
        <f t="shared" si="2"/>
        <v>1024.6611631295407</v>
      </c>
      <c r="AM27">
        <f t="shared" si="2"/>
        <v>1024.6611631295407</v>
      </c>
      <c r="AN27">
        <f t="shared" si="2"/>
        <v>1024.6611631295407</v>
      </c>
      <c r="AO27">
        <f t="shared" si="2"/>
        <v>1024.6611631295407</v>
      </c>
      <c r="AP27">
        <f t="shared" si="2"/>
        <v>1024.6611631295407</v>
      </c>
      <c r="AQ27">
        <f t="shared" si="2"/>
        <v>1024.6611631295407</v>
      </c>
      <c r="AR27">
        <f t="shared" si="2"/>
        <v>1024.6611631295407</v>
      </c>
      <c r="AS27">
        <f t="shared" si="2"/>
        <v>1024.6611631295407</v>
      </c>
      <c r="AT27">
        <f t="shared" si="2"/>
        <v>1024.6611631295407</v>
      </c>
      <c r="AU27">
        <f t="shared" si="2"/>
        <v>1024.6611631295407</v>
      </c>
      <c r="AV27">
        <f t="shared" si="2"/>
        <v>1024.6611631295407</v>
      </c>
      <c r="AW27">
        <f t="shared" si="2"/>
        <v>1024.6611631295407</v>
      </c>
      <c r="AX27">
        <f t="shared" si="2"/>
        <v>1024.6611631295407</v>
      </c>
    </row>
    <row r="29" spans="1:50">
      <c r="A29"/>
      <c r="B29" t="s">
        <v>346</v>
      </c>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row>
    <row r="30" spans="1:50">
      <c r="A30"/>
      <c r="B30" t="s">
        <v>2</v>
      </c>
      <c r="C30" t="s">
        <v>14</v>
      </c>
      <c r="D30" t="s">
        <v>3</v>
      </c>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row>
    <row r="31" spans="1:50">
      <c r="A31"/>
      <c r="B31" t="s">
        <v>347</v>
      </c>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row>
    <row r="32" spans="1:50">
      <c r="A32"/>
      <c r="B32" t="s">
        <v>358</v>
      </c>
      <c r="C32" t="s">
        <v>22</v>
      </c>
      <c r="D32">
        <f>SUM(D21:AQ22)</f>
        <v>1014.483374050342</v>
      </c>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row>
    <row r="33" spans="2:4">
      <c r="B33" t="s">
        <v>359</v>
      </c>
      <c r="C33" t="s">
        <v>22</v>
      </c>
      <c r="D33">
        <f>SUM(D24:AP25)</f>
        <v>1470.7328228268818</v>
      </c>
    </row>
    <row r="34" spans="2:4">
      <c r="B34" t="s">
        <v>351</v>
      </c>
      <c r="C34"/>
      <c r="D34"/>
    </row>
    <row r="35" spans="2:4">
      <c r="B35" t="s">
        <v>360</v>
      </c>
      <c r="C35" t="s">
        <v>22</v>
      </c>
      <c r="D35">
        <f>D32/30</f>
        <v>33.816112468344734</v>
      </c>
    </row>
    <row r="36" spans="2:4">
      <c r="B36" t="s">
        <v>361</v>
      </c>
      <c r="C36" t="s">
        <v>22</v>
      </c>
      <c r="D36">
        <f>D33/30</f>
        <v>49.024427427562728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sheetPr>
  <dimension ref="B1:AX47"/>
  <sheetViews>
    <sheetView showGridLines="0" topLeftCell="A33" workbookViewId="0">
      <selection activeCell="E42" sqref="E42"/>
    </sheetView>
  </sheetViews>
  <sheetFormatPr defaultColWidth="8.75" defaultRowHeight="15"/>
  <cols>
    <col min="1" max="1" width="2.25" style="11" customWidth="1"/>
    <col min="2" max="2" width="42.375" style="11" customWidth="1"/>
    <col min="3" max="3" width="19.375" style="11" customWidth="1"/>
    <col min="4" max="4" width="17.375" style="11" customWidth="1"/>
    <col min="5" max="8" width="12.25" style="11" customWidth="1"/>
    <col min="9" max="9" width="12.25" style="136" customWidth="1"/>
    <col min="10" max="50" width="12.25" style="11" customWidth="1"/>
    <col min="51" max="16384" width="8.75" style="11"/>
  </cols>
  <sheetData>
    <row r="1" spans="2:19" s="10" customFormat="1" ht="24.6">
      <c r="B1" t="s">
        <v>283</v>
      </c>
      <c r="C1"/>
      <c r="D1"/>
      <c r="E1"/>
      <c r="F1"/>
      <c r="G1"/>
      <c r="H1"/>
      <c r="I1"/>
      <c r="J1"/>
      <c r="K1"/>
      <c r="L1"/>
      <c r="M1"/>
      <c r="N1"/>
      <c r="O1"/>
      <c r="P1"/>
      <c r="Q1"/>
      <c r="R1"/>
      <c r="S1"/>
    </row>
    <row r="2" spans="2:19" s="131" customFormat="1" ht="16.899999999999999">
      <c r="B2"/>
      <c r="C2"/>
      <c r="D2"/>
      <c r="E2"/>
      <c r="F2"/>
      <c r="G2"/>
      <c r="H2"/>
      <c r="I2"/>
      <c r="J2"/>
      <c r="K2"/>
      <c r="L2"/>
      <c r="M2"/>
      <c r="N2"/>
      <c r="O2"/>
      <c r="P2"/>
      <c r="Q2"/>
      <c r="R2"/>
      <c r="S2"/>
    </row>
    <row r="3" spans="2:19">
      <c r="B3" t="s">
        <v>42</v>
      </c>
      <c r="C3"/>
      <c r="D3"/>
      <c r="E3"/>
      <c r="F3"/>
      <c r="G3"/>
      <c r="H3"/>
      <c r="I3"/>
      <c r="J3"/>
      <c r="K3"/>
      <c r="L3"/>
      <c r="M3"/>
      <c r="N3"/>
      <c r="O3"/>
      <c r="P3"/>
      <c r="Q3"/>
      <c r="R3"/>
      <c r="S3"/>
    </row>
    <row r="4" spans="2:19">
      <c r="B4" t="s">
        <v>43</v>
      </c>
      <c r="C4"/>
      <c r="D4"/>
      <c r="E4"/>
      <c r="F4"/>
      <c r="G4"/>
      <c r="H4"/>
      <c r="I4"/>
      <c r="J4"/>
      <c r="K4"/>
      <c r="L4"/>
      <c r="M4"/>
      <c r="N4"/>
      <c r="O4"/>
      <c r="P4"/>
      <c r="Q4"/>
      <c r="R4"/>
      <c r="S4"/>
    </row>
    <row r="5" spans="2:19">
      <c r="B5" t="s">
        <v>44</v>
      </c>
      <c r="C5"/>
      <c r="D5"/>
      <c r="E5"/>
      <c r="F5"/>
      <c r="G5"/>
      <c r="H5"/>
      <c r="I5"/>
      <c r="J5"/>
      <c r="K5"/>
      <c r="L5"/>
      <c r="M5"/>
      <c r="N5"/>
      <c r="O5"/>
      <c r="P5"/>
      <c r="Q5"/>
      <c r="R5"/>
      <c r="S5"/>
    </row>
    <row r="6" spans="2:19">
      <c r="B6" t="s">
        <v>45</v>
      </c>
      <c r="C6"/>
      <c r="D6"/>
      <c r="E6"/>
      <c r="F6"/>
      <c r="G6"/>
      <c r="H6"/>
      <c r="I6"/>
      <c r="J6"/>
      <c r="K6"/>
      <c r="L6"/>
      <c r="M6"/>
      <c r="N6"/>
      <c r="O6"/>
      <c r="P6"/>
      <c r="Q6"/>
      <c r="R6"/>
      <c r="S6"/>
    </row>
    <row r="7" spans="2:19">
      <c r="B7" t="s">
        <v>46</v>
      </c>
      <c r="C7"/>
      <c r="D7"/>
      <c r="E7"/>
      <c r="F7"/>
      <c r="G7"/>
      <c r="H7"/>
      <c r="I7"/>
      <c r="J7"/>
      <c r="K7"/>
      <c r="L7"/>
      <c r="M7"/>
      <c r="N7"/>
      <c r="O7"/>
      <c r="P7"/>
      <c r="Q7"/>
      <c r="R7"/>
      <c r="S7"/>
    </row>
    <row r="8" spans="2:19">
      <c r="B8"/>
      <c r="C8"/>
      <c r="D8"/>
      <c r="E8"/>
      <c r="F8"/>
      <c r="G8"/>
      <c r="H8"/>
      <c r="I8"/>
      <c r="J8"/>
      <c r="K8"/>
      <c r="L8"/>
      <c r="M8"/>
      <c r="N8"/>
      <c r="O8"/>
      <c r="P8"/>
      <c r="Q8"/>
      <c r="R8"/>
      <c r="S8"/>
    </row>
    <row r="9" spans="2:19">
      <c r="B9" t="s">
        <v>240</v>
      </c>
      <c r="C9"/>
      <c r="D9"/>
      <c r="E9"/>
      <c r="F9"/>
      <c r="G9"/>
      <c r="H9"/>
      <c r="I9"/>
      <c r="J9"/>
      <c r="K9"/>
      <c r="L9"/>
      <c r="M9"/>
      <c r="N9"/>
      <c r="O9"/>
      <c r="P9"/>
      <c r="Q9"/>
      <c r="R9"/>
      <c r="S9"/>
    </row>
    <row r="10" spans="2:19">
      <c r="B10" t="s">
        <v>2</v>
      </c>
      <c r="C10" t="s">
        <v>14</v>
      </c>
      <c r="D10" t="s">
        <v>3</v>
      </c>
      <c r="E10"/>
      <c r="F10"/>
      <c r="G10"/>
      <c r="H10"/>
      <c r="I10"/>
      <c r="J10"/>
      <c r="K10"/>
      <c r="L10"/>
      <c r="M10"/>
      <c r="N10"/>
      <c r="O10"/>
      <c r="P10"/>
      <c r="Q10"/>
      <c r="R10"/>
      <c r="S10"/>
    </row>
    <row r="11" spans="2:19" s="122" customFormat="1">
      <c r="B11" s="148" t="s">
        <v>162</v>
      </c>
      <c r="C11" s="248"/>
      <c r="D11" s="248"/>
      <c r="I11" s="221"/>
      <c r="J11" s="219"/>
      <c r="K11" s="219"/>
      <c r="L11" s="219"/>
      <c r="M11" s="219"/>
      <c r="N11" s="219"/>
      <c r="O11" s="219"/>
      <c r="P11" s="219"/>
      <c r="Q11" s="219"/>
      <c r="R11" s="219"/>
      <c r="S11" s="219"/>
    </row>
    <row r="12" spans="2:19">
      <c r="B12" t="s">
        <v>173</v>
      </c>
      <c r="C12"/>
      <c r="D12"/>
      <c r="E12"/>
      <c r="F12"/>
      <c r="G12"/>
      <c r="H12"/>
      <c r="I12"/>
      <c r="J12"/>
      <c r="K12"/>
      <c r="L12"/>
      <c r="M12"/>
      <c r="N12"/>
      <c r="O12"/>
      <c r="P12"/>
      <c r="Q12"/>
      <c r="R12"/>
      <c r="S12"/>
    </row>
    <row r="13" spans="2:19">
      <c r="B13" t="s">
        <v>185</v>
      </c>
      <c r="C13" t="s">
        <v>175</v>
      </c>
      <c r="D13">
        <v>15366900</v>
      </c>
      <c r="E13"/>
      <c r="F13"/>
      <c r="G13"/>
      <c r="H13"/>
      <c r="I13"/>
      <c r="J13"/>
      <c r="K13"/>
      <c r="L13"/>
      <c r="M13"/>
      <c r="N13"/>
      <c r="O13"/>
      <c r="P13"/>
      <c r="Q13"/>
      <c r="R13"/>
      <c r="S13"/>
    </row>
    <row r="14" spans="2:19">
      <c r="B14" t="s">
        <v>186</v>
      </c>
      <c r="C14" t="s">
        <v>175</v>
      </c>
      <c r="D14">
        <v>342400</v>
      </c>
      <c r="E14"/>
      <c r="F14"/>
      <c r="G14"/>
      <c r="H14"/>
      <c r="I14"/>
      <c r="J14"/>
      <c r="K14"/>
      <c r="L14"/>
      <c r="M14"/>
      <c r="N14"/>
      <c r="O14"/>
      <c r="P14"/>
      <c r="Q14"/>
      <c r="R14"/>
      <c r="S14"/>
    </row>
    <row r="15" spans="2:19">
      <c r="B15" t="s">
        <v>187</v>
      </c>
      <c r="C15" t="s">
        <v>175</v>
      </c>
      <c r="D15">
        <v>9700</v>
      </c>
      <c r="E15"/>
      <c r="F15"/>
      <c r="G15"/>
      <c r="H15"/>
      <c r="I15"/>
      <c r="J15"/>
      <c r="K15"/>
      <c r="L15"/>
      <c r="M15"/>
      <c r="N15"/>
      <c r="O15"/>
      <c r="P15"/>
      <c r="Q15"/>
      <c r="R15"/>
      <c r="S15"/>
    </row>
    <row r="16" spans="2:19" s="122" customFormat="1">
      <c r="B16" s="148" t="s">
        <v>362</v>
      </c>
      <c r="C16" s="248"/>
      <c r="D16" s="248"/>
      <c r="I16" s="221"/>
      <c r="J16" s="219"/>
      <c r="K16" s="219"/>
      <c r="L16" s="219"/>
      <c r="M16" s="219"/>
      <c r="N16" s="219"/>
      <c r="O16" s="219"/>
      <c r="P16" s="219"/>
      <c r="Q16" s="219"/>
      <c r="R16" s="219"/>
      <c r="S16" s="219"/>
    </row>
    <row r="17" spans="2:50">
      <c r="B17" t="s">
        <v>363</v>
      </c>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row>
    <row r="18" spans="2:50">
      <c r="B18" t="str">
        <f>'Parameter Values'!B44</f>
        <v>Crashes per 100 Million Vehicle Miles Traveled</v>
      </c>
      <c r="C18" t="str">
        <f>'Parameter Values'!C44</f>
        <v>crashes</v>
      </c>
      <c r="D18" s="280">
        <f>'Parameter Values'!D44</f>
        <v>223.99</v>
      </c>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row>
    <row r="19" spans="2:50">
      <c r="B19" t="str">
        <f>'Parameter Values'!B45</f>
        <v>Fatal Crashes per 100 Million Vehicle Miles Traveled</v>
      </c>
      <c r="C19" t="str">
        <f>'Parameter Values'!C45</f>
        <v>crashes</v>
      </c>
      <c r="D19" s="280">
        <f>'Parameter Values'!D45</f>
        <v>1.28</v>
      </c>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row>
    <row r="20" spans="2:50">
      <c r="B20" t="str">
        <f>'Parameter Values'!B46</f>
        <v>Injury Crashes per 100 Million Vehicle Miles Traveled</v>
      </c>
      <c r="C20" t="str">
        <f>'Parameter Values'!C46</f>
        <v>crashes</v>
      </c>
      <c r="D20" s="280">
        <f>'Parameter Values'!D46</f>
        <v>57.69</v>
      </c>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row>
    <row r="21" spans="2:50">
      <c r="B21" t="str">
        <f>'Parameter Values'!B47</f>
        <v>PDO Crashes per 100 Million Vehicle Miles Traveled</v>
      </c>
      <c r="C21" t="str">
        <f>'Parameter Values'!C47</f>
        <v>crashes</v>
      </c>
      <c r="D21" s="280">
        <f>'Parameter Values'!D47</f>
        <v>165.02</v>
      </c>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row>
    <row r="22" spans="2:50">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row>
    <row r="23" spans="2:50">
      <c r="B23" t="s">
        <v>2</v>
      </c>
      <c r="C23" t="s">
        <v>14</v>
      </c>
      <c r="D23">
        <v>2024</v>
      </c>
      <c r="E23">
        <v>2025</v>
      </c>
      <c r="F23">
        <v>2026</v>
      </c>
      <c r="G23">
        <v>2027</v>
      </c>
      <c r="H23">
        <v>2028</v>
      </c>
      <c r="I23">
        <v>2029</v>
      </c>
      <c r="J23">
        <v>2030</v>
      </c>
      <c r="K23">
        <v>2031</v>
      </c>
      <c r="L23">
        <v>2032</v>
      </c>
      <c r="M23">
        <v>2033</v>
      </c>
      <c r="N23">
        <v>2034</v>
      </c>
      <c r="O23">
        <v>2035</v>
      </c>
      <c r="P23">
        <v>2036</v>
      </c>
      <c r="Q23">
        <v>2037</v>
      </c>
      <c r="R23">
        <v>2038</v>
      </c>
      <c r="S23">
        <v>2039</v>
      </c>
      <c r="T23">
        <v>2040</v>
      </c>
      <c r="U23">
        <v>2041</v>
      </c>
      <c r="V23">
        <v>2042</v>
      </c>
      <c r="W23">
        <v>2043</v>
      </c>
      <c r="X23">
        <v>2044</v>
      </c>
      <c r="Y23">
        <v>2045</v>
      </c>
      <c r="Z23">
        <v>2046</v>
      </c>
      <c r="AA23">
        <v>2047</v>
      </c>
      <c r="AB23">
        <v>2048</v>
      </c>
      <c r="AC23">
        <v>2049</v>
      </c>
      <c r="AD23">
        <v>2050</v>
      </c>
      <c r="AE23">
        <v>2051</v>
      </c>
      <c r="AF23">
        <v>2052</v>
      </c>
      <c r="AG23">
        <v>2053</v>
      </c>
      <c r="AH23">
        <v>2054</v>
      </c>
      <c r="AI23">
        <v>2055</v>
      </c>
      <c r="AJ23">
        <v>2056</v>
      </c>
      <c r="AK23">
        <v>2057</v>
      </c>
      <c r="AL23">
        <v>2058</v>
      </c>
      <c r="AM23">
        <v>2059</v>
      </c>
      <c r="AN23">
        <v>2060</v>
      </c>
      <c r="AO23">
        <v>2061</v>
      </c>
      <c r="AP23">
        <v>2062</v>
      </c>
      <c r="AQ23">
        <v>2063</v>
      </c>
      <c r="AR23">
        <v>2064</v>
      </c>
      <c r="AS23">
        <v>2065</v>
      </c>
      <c r="AT23">
        <v>2066</v>
      </c>
      <c r="AU23">
        <v>2067</v>
      </c>
      <c r="AV23">
        <v>2068</v>
      </c>
      <c r="AW23">
        <v>2069</v>
      </c>
      <c r="AX23">
        <v>2070</v>
      </c>
    </row>
    <row r="24" spans="2:50">
      <c r="B24" t="str">
        <f>Detours!B47</f>
        <v>Vehicle Miles Avoided</v>
      </c>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row>
    <row r="25" spans="2:50">
      <c r="B25" t="str">
        <f>Detours!B50</f>
        <v>Total Vehicle Miles Avoided</v>
      </c>
      <c r="C25" t="str">
        <f>Detours!C50</f>
        <v>miles/year</v>
      </c>
      <c r="D25">
        <f>Detours!D50</f>
        <v>0</v>
      </c>
      <c r="E25">
        <f>Detours!E50</f>
        <v>0</v>
      </c>
      <c r="F25">
        <f>Detours!F50</f>
        <v>0</v>
      </c>
      <c r="G25">
        <f>Detours!G50</f>
        <v>0</v>
      </c>
      <c r="H25">
        <f>Detours!H50</f>
        <v>0</v>
      </c>
      <c r="I25">
        <f>Detours!I50</f>
        <v>0</v>
      </c>
      <c r="J25">
        <f>Detours!J50</f>
        <v>0</v>
      </c>
      <c r="K25">
        <f>Detours!K50</f>
        <v>768.54801064419769</v>
      </c>
      <c r="L25">
        <f>Detours!L50</f>
        <v>768.54801064419769</v>
      </c>
      <c r="M25">
        <f>Detours!M50</f>
        <v>768.54801064419769</v>
      </c>
      <c r="N25">
        <f>Detours!N50</f>
        <v>768.54801064419769</v>
      </c>
      <c r="O25">
        <f>Detours!O50</f>
        <v>768.54801064419769</v>
      </c>
      <c r="P25">
        <f>Detours!P50</f>
        <v>768.54801064419769</v>
      </c>
      <c r="Q25">
        <f>Detours!Q50</f>
        <v>768.54801064419769</v>
      </c>
      <c r="R25">
        <f>Detours!R50</f>
        <v>768.54801064419769</v>
      </c>
      <c r="S25">
        <f>Detours!S50</f>
        <v>768.54801064419769</v>
      </c>
      <c r="T25">
        <f>Detours!T50</f>
        <v>768.54801064419769</v>
      </c>
      <c r="U25">
        <f>Detours!U50</f>
        <v>768.54801064419769</v>
      </c>
      <c r="V25">
        <f>Detours!V50</f>
        <v>768.54801064419769</v>
      </c>
      <c r="W25">
        <f>Detours!W50</f>
        <v>768.54801064419769</v>
      </c>
      <c r="X25">
        <f>Detours!X50</f>
        <v>768.54801064419769</v>
      </c>
      <c r="Y25">
        <f>Detours!Y50</f>
        <v>768.54801064419769</v>
      </c>
      <c r="Z25">
        <f>Detours!Z50</f>
        <v>768.54801064419769</v>
      </c>
      <c r="AA25">
        <f>Detours!AA50</f>
        <v>768.54801064419769</v>
      </c>
      <c r="AB25">
        <f>Detours!AB50</f>
        <v>768.54801064419769</v>
      </c>
      <c r="AC25">
        <f>Detours!AC50</f>
        <v>768.54801064419769</v>
      </c>
      <c r="AD25">
        <f>Detours!AD50</f>
        <v>768.54801064419769</v>
      </c>
      <c r="AE25">
        <f>Detours!AE50</f>
        <v>768.54801064419769</v>
      </c>
      <c r="AF25">
        <f>Detours!AF50</f>
        <v>768.54801064419769</v>
      </c>
      <c r="AG25">
        <f>Detours!AG50</f>
        <v>768.54801064419769</v>
      </c>
      <c r="AH25">
        <f>Detours!AH50</f>
        <v>768.54801064419769</v>
      </c>
      <c r="AI25">
        <f>Detours!AI50</f>
        <v>768.54801064419769</v>
      </c>
      <c r="AJ25">
        <f>Detours!AJ50</f>
        <v>768.54801064419769</v>
      </c>
      <c r="AK25">
        <f>Detours!AK50</f>
        <v>768.54801064419769</v>
      </c>
      <c r="AL25">
        <f>Detours!AL50</f>
        <v>768.54801064419769</v>
      </c>
      <c r="AM25">
        <f>Detours!AM50</f>
        <v>768.54801064419769</v>
      </c>
      <c r="AN25">
        <f>Detours!AN50</f>
        <v>768.54801064419769</v>
      </c>
      <c r="AO25">
        <f>Detours!AO50</f>
        <v>768.54801064419769</v>
      </c>
      <c r="AP25">
        <f>Detours!AP50</f>
        <v>768.54801064419769</v>
      </c>
      <c r="AQ25">
        <f>Detours!AQ50</f>
        <v>768.54801064419769</v>
      </c>
      <c r="AR25">
        <f>Detours!AR50</f>
        <v>768.54801064419769</v>
      </c>
      <c r="AS25">
        <f>Detours!AS50</f>
        <v>768.54801064419769</v>
      </c>
      <c r="AT25">
        <f>Detours!AT50</f>
        <v>768.54801064419769</v>
      </c>
      <c r="AU25">
        <f>Detours!AU50</f>
        <v>768.54801064419769</v>
      </c>
      <c r="AV25">
        <f>Detours!AV50</f>
        <v>768.54801064419769</v>
      </c>
      <c r="AW25">
        <f>Detours!AW50</f>
        <v>768.54801064419769</v>
      </c>
      <c r="AX25">
        <f>Detours!AX50</f>
        <v>768.54801064419769</v>
      </c>
    </row>
    <row r="26" spans="2:50">
      <c r="B26" t="s">
        <v>364</v>
      </c>
      <c r="C26" t="s">
        <v>365</v>
      </c>
      <c r="D26">
        <f>D25/100000000</f>
        <v>0</v>
      </c>
      <c r="E26">
        <f t="shared" ref="E26:AX26" si="0">E25/100000000</f>
        <v>0</v>
      </c>
      <c r="F26">
        <f t="shared" si="0"/>
        <v>0</v>
      </c>
      <c r="G26">
        <f t="shared" si="0"/>
        <v>0</v>
      </c>
      <c r="H26">
        <f t="shared" si="0"/>
        <v>0</v>
      </c>
      <c r="I26">
        <f t="shared" si="0"/>
        <v>0</v>
      </c>
      <c r="J26">
        <f t="shared" si="0"/>
        <v>0</v>
      </c>
      <c r="K26">
        <f t="shared" si="0"/>
        <v>7.6854801064419767E-6</v>
      </c>
      <c r="L26">
        <f t="shared" si="0"/>
        <v>7.6854801064419767E-6</v>
      </c>
      <c r="M26">
        <f t="shared" si="0"/>
        <v>7.6854801064419767E-6</v>
      </c>
      <c r="N26">
        <f t="shared" si="0"/>
        <v>7.6854801064419767E-6</v>
      </c>
      <c r="O26">
        <f t="shared" si="0"/>
        <v>7.6854801064419767E-6</v>
      </c>
      <c r="P26">
        <f t="shared" si="0"/>
        <v>7.6854801064419767E-6</v>
      </c>
      <c r="Q26">
        <f t="shared" si="0"/>
        <v>7.6854801064419767E-6</v>
      </c>
      <c r="R26">
        <f t="shared" si="0"/>
        <v>7.6854801064419767E-6</v>
      </c>
      <c r="S26">
        <f t="shared" si="0"/>
        <v>7.6854801064419767E-6</v>
      </c>
      <c r="T26">
        <f t="shared" si="0"/>
        <v>7.6854801064419767E-6</v>
      </c>
      <c r="U26">
        <f t="shared" si="0"/>
        <v>7.6854801064419767E-6</v>
      </c>
      <c r="V26">
        <f t="shared" si="0"/>
        <v>7.6854801064419767E-6</v>
      </c>
      <c r="W26">
        <f t="shared" si="0"/>
        <v>7.6854801064419767E-6</v>
      </c>
      <c r="X26">
        <f t="shared" si="0"/>
        <v>7.6854801064419767E-6</v>
      </c>
      <c r="Y26">
        <f t="shared" si="0"/>
        <v>7.6854801064419767E-6</v>
      </c>
      <c r="Z26">
        <f t="shared" si="0"/>
        <v>7.6854801064419767E-6</v>
      </c>
      <c r="AA26">
        <f t="shared" si="0"/>
        <v>7.6854801064419767E-6</v>
      </c>
      <c r="AB26">
        <f t="shared" si="0"/>
        <v>7.6854801064419767E-6</v>
      </c>
      <c r="AC26">
        <f t="shared" si="0"/>
        <v>7.6854801064419767E-6</v>
      </c>
      <c r="AD26">
        <f t="shared" si="0"/>
        <v>7.6854801064419767E-6</v>
      </c>
      <c r="AE26">
        <f t="shared" si="0"/>
        <v>7.6854801064419767E-6</v>
      </c>
      <c r="AF26">
        <f t="shared" si="0"/>
        <v>7.6854801064419767E-6</v>
      </c>
      <c r="AG26">
        <f t="shared" si="0"/>
        <v>7.6854801064419767E-6</v>
      </c>
      <c r="AH26">
        <f t="shared" si="0"/>
        <v>7.6854801064419767E-6</v>
      </c>
      <c r="AI26">
        <f t="shared" si="0"/>
        <v>7.6854801064419767E-6</v>
      </c>
      <c r="AJ26">
        <f t="shared" si="0"/>
        <v>7.6854801064419767E-6</v>
      </c>
      <c r="AK26">
        <f t="shared" si="0"/>
        <v>7.6854801064419767E-6</v>
      </c>
      <c r="AL26">
        <f t="shared" si="0"/>
        <v>7.6854801064419767E-6</v>
      </c>
      <c r="AM26">
        <f t="shared" si="0"/>
        <v>7.6854801064419767E-6</v>
      </c>
      <c r="AN26">
        <f t="shared" si="0"/>
        <v>7.6854801064419767E-6</v>
      </c>
      <c r="AO26">
        <f t="shared" si="0"/>
        <v>7.6854801064419767E-6</v>
      </c>
      <c r="AP26">
        <f t="shared" si="0"/>
        <v>7.6854801064419767E-6</v>
      </c>
      <c r="AQ26">
        <f t="shared" si="0"/>
        <v>7.6854801064419767E-6</v>
      </c>
      <c r="AR26">
        <f t="shared" si="0"/>
        <v>7.6854801064419767E-6</v>
      </c>
      <c r="AS26">
        <f t="shared" si="0"/>
        <v>7.6854801064419767E-6</v>
      </c>
      <c r="AT26">
        <f t="shared" si="0"/>
        <v>7.6854801064419767E-6</v>
      </c>
      <c r="AU26">
        <f t="shared" si="0"/>
        <v>7.6854801064419767E-6</v>
      </c>
      <c r="AV26">
        <f t="shared" si="0"/>
        <v>7.6854801064419767E-6</v>
      </c>
      <c r="AW26">
        <f t="shared" si="0"/>
        <v>7.6854801064419767E-6</v>
      </c>
      <c r="AX26">
        <f t="shared" si="0"/>
        <v>7.6854801064419767E-6</v>
      </c>
    </row>
    <row r="27" spans="2:50">
      <c r="B27" t="s">
        <v>366</v>
      </c>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row>
    <row r="28" spans="2:50">
      <c r="B28" t="s">
        <v>367</v>
      </c>
      <c r="C28" t="s">
        <v>190</v>
      </c>
      <c r="D28">
        <f t="shared" ref="D28:AX28" si="1">D$26*$D18</f>
        <v>0</v>
      </c>
      <c r="E28">
        <f t="shared" si="1"/>
        <v>0</v>
      </c>
      <c r="F28">
        <f t="shared" si="1"/>
        <v>0</v>
      </c>
      <c r="G28">
        <f t="shared" si="1"/>
        <v>0</v>
      </c>
      <c r="H28">
        <f t="shared" si="1"/>
        <v>0</v>
      </c>
      <c r="I28">
        <f t="shared" si="1"/>
        <v>0</v>
      </c>
      <c r="J28">
        <f t="shared" si="1"/>
        <v>0</v>
      </c>
      <c r="K28">
        <f t="shared" si="1"/>
        <v>1.7214706890419384E-3</v>
      </c>
      <c r="L28">
        <f t="shared" si="1"/>
        <v>1.7214706890419384E-3</v>
      </c>
      <c r="M28">
        <f t="shared" si="1"/>
        <v>1.7214706890419384E-3</v>
      </c>
      <c r="N28">
        <f t="shared" si="1"/>
        <v>1.7214706890419384E-3</v>
      </c>
      <c r="O28">
        <f t="shared" si="1"/>
        <v>1.7214706890419384E-3</v>
      </c>
      <c r="P28">
        <f t="shared" si="1"/>
        <v>1.7214706890419384E-3</v>
      </c>
      <c r="Q28">
        <f t="shared" si="1"/>
        <v>1.7214706890419384E-3</v>
      </c>
      <c r="R28">
        <f t="shared" si="1"/>
        <v>1.7214706890419384E-3</v>
      </c>
      <c r="S28">
        <f t="shared" si="1"/>
        <v>1.7214706890419384E-3</v>
      </c>
      <c r="T28">
        <f t="shared" si="1"/>
        <v>1.7214706890419384E-3</v>
      </c>
      <c r="U28">
        <f t="shared" si="1"/>
        <v>1.7214706890419384E-3</v>
      </c>
      <c r="V28">
        <f t="shared" si="1"/>
        <v>1.7214706890419384E-3</v>
      </c>
      <c r="W28">
        <f t="shared" si="1"/>
        <v>1.7214706890419384E-3</v>
      </c>
      <c r="X28">
        <f t="shared" si="1"/>
        <v>1.7214706890419384E-3</v>
      </c>
      <c r="Y28">
        <f t="shared" si="1"/>
        <v>1.7214706890419384E-3</v>
      </c>
      <c r="Z28">
        <f t="shared" si="1"/>
        <v>1.7214706890419384E-3</v>
      </c>
      <c r="AA28">
        <f t="shared" si="1"/>
        <v>1.7214706890419384E-3</v>
      </c>
      <c r="AB28">
        <f t="shared" si="1"/>
        <v>1.7214706890419384E-3</v>
      </c>
      <c r="AC28">
        <f t="shared" si="1"/>
        <v>1.7214706890419384E-3</v>
      </c>
      <c r="AD28">
        <f t="shared" si="1"/>
        <v>1.7214706890419384E-3</v>
      </c>
      <c r="AE28">
        <f t="shared" si="1"/>
        <v>1.7214706890419384E-3</v>
      </c>
      <c r="AF28">
        <f t="shared" si="1"/>
        <v>1.7214706890419384E-3</v>
      </c>
      <c r="AG28">
        <f t="shared" si="1"/>
        <v>1.7214706890419384E-3</v>
      </c>
      <c r="AH28">
        <f t="shared" si="1"/>
        <v>1.7214706890419384E-3</v>
      </c>
      <c r="AI28">
        <f t="shared" si="1"/>
        <v>1.7214706890419384E-3</v>
      </c>
      <c r="AJ28">
        <f t="shared" si="1"/>
        <v>1.7214706890419384E-3</v>
      </c>
      <c r="AK28">
        <f t="shared" si="1"/>
        <v>1.7214706890419384E-3</v>
      </c>
      <c r="AL28">
        <f t="shared" si="1"/>
        <v>1.7214706890419384E-3</v>
      </c>
      <c r="AM28">
        <f t="shared" si="1"/>
        <v>1.7214706890419384E-3</v>
      </c>
      <c r="AN28">
        <f t="shared" si="1"/>
        <v>1.7214706890419384E-3</v>
      </c>
      <c r="AO28">
        <f t="shared" si="1"/>
        <v>1.7214706890419384E-3</v>
      </c>
      <c r="AP28">
        <f t="shared" si="1"/>
        <v>1.7214706890419384E-3</v>
      </c>
      <c r="AQ28">
        <f t="shared" si="1"/>
        <v>1.7214706890419384E-3</v>
      </c>
      <c r="AR28">
        <f t="shared" si="1"/>
        <v>1.7214706890419384E-3</v>
      </c>
      <c r="AS28">
        <f t="shared" si="1"/>
        <v>1.7214706890419384E-3</v>
      </c>
      <c r="AT28">
        <f t="shared" si="1"/>
        <v>1.7214706890419384E-3</v>
      </c>
      <c r="AU28">
        <f t="shared" si="1"/>
        <v>1.7214706890419384E-3</v>
      </c>
      <c r="AV28">
        <f t="shared" si="1"/>
        <v>1.7214706890419384E-3</v>
      </c>
      <c r="AW28">
        <f t="shared" si="1"/>
        <v>1.7214706890419384E-3</v>
      </c>
      <c r="AX28">
        <f t="shared" si="1"/>
        <v>1.7214706890419384E-3</v>
      </c>
    </row>
    <row r="29" spans="2:50">
      <c r="B29" t="s">
        <v>368</v>
      </c>
      <c r="C29" t="s">
        <v>34</v>
      </c>
      <c r="D29">
        <f t="shared" ref="D29:AX29" si="2">D$26*$D19</f>
        <v>0</v>
      </c>
      <c r="E29">
        <f t="shared" si="2"/>
        <v>0</v>
      </c>
      <c r="F29">
        <f t="shared" si="2"/>
        <v>0</v>
      </c>
      <c r="G29">
        <f t="shared" si="2"/>
        <v>0</v>
      </c>
      <c r="H29">
        <f t="shared" si="2"/>
        <v>0</v>
      </c>
      <c r="I29">
        <f t="shared" si="2"/>
        <v>0</v>
      </c>
      <c r="J29">
        <f t="shared" si="2"/>
        <v>0</v>
      </c>
      <c r="K29">
        <f t="shared" si="2"/>
        <v>9.8374145362457304E-6</v>
      </c>
      <c r="L29">
        <f t="shared" si="2"/>
        <v>9.8374145362457304E-6</v>
      </c>
      <c r="M29">
        <f t="shared" si="2"/>
        <v>9.8374145362457304E-6</v>
      </c>
      <c r="N29">
        <f t="shared" si="2"/>
        <v>9.8374145362457304E-6</v>
      </c>
      <c r="O29">
        <f t="shared" si="2"/>
        <v>9.8374145362457304E-6</v>
      </c>
      <c r="P29">
        <f t="shared" si="2"/>
        <v>9.8374145362457304E-6</v>
      </c>
      <c r="Q29">
        <f t="shared" si="2"/>
        <v>9.8374145362457304E-6</v>
      </c>
      <c r="R29">
        <f t="shared" si="2"/>
        <v>9.8374145362457304E-6</v>
      </c>
      <c r="S29">
        <f t="shared" si="2"/>
        <v>9.8374145362457304E-6</v>
      </c>
      <c r="T29">
        <f t="shared" si="2"/>
        <v>9.8374145362457304E-6</v>
      </c>
      <c r="U29">
        <f t="shared" si="2"/>
        <v>9.8374145362457304E-6</v>
      </c>
      <c r="V29">
        <f t="shared" si="2"/>
        <v>9.8374145362457304E-6</v>
      </c>
      <c r="W29">
        <f t="shared" si="2"/>
        <v>9.8374145362457304E-6</v>
      </c>
      <c r="X29">
        <f t="shared" si="2"/>
        <v>9.8374145362457304E-6</v>
      </c>
      <c r="Y29">
        <f t="shared" si="2"/>
        <v>9.8374145362457304E-6</v>
      </c>
      <c r="Z29">
        <f t="shared" si="2"/>
        <v>9.8374145362457304E-6</v>
      </c>
      <c r="AA29">
        <f t="shared" si="2"/>
        <v>9.8374145362457304E-6</v>
      </c>
      <c r="AB29">
        <f t="shared" si="2"/>
        <v>9.8374145362457304E-6</v>
      </c>
      <c r="AC29">
        <f t="shared" si="2"/>
        <v>9.8374145362457304E-6</v>
      </c>
      <c r="AD29">
        <f t="shared" si="2"/>
        <v>9.8374145362457304E-6</v>
      </c>
      <c r="AE29">
        <f t="shared" si="2"/>
        <v>9.8374145362457304E-6</v>
      </c>
      <c r="AF29">
        <f t="shared" si="2"/>
        <v>9.8374145362457304E-6</v>
      </c>
      <c r="AG29">
        <f t="shared" si="2"/>
        <v>9.8374145362457304E-6</v>
      </c>
      <c r="AH29">
        <f t="shared" si="2"/>
        <v>9.8374145362457304E-6</v>
      </c>
      <c r="AI29">
        <f t="shared" si="2"/>
        <v>9.8374145362457304E-6</v>
      </c>
      <c r="AJ29">
        <f t="shared" si="2"/>
        <v>9.8374145362457304E-6</v>
      </c>
      <c r="AK29">
        <f t="shared" si="2"/>
        <v>9.8374145362457304E-6</v>
      </c>
      <c r="AL29">
        <f t="shared" si="2"/>
        <v>9.8374145362457304E-6</v>
      </c>
      <c r="AM29">
        <f t="shared" si="2"/>
        <v>9.8374145362457304E-6</v>
      </c>
      <c r="AN29">
        <f t="shared" si="2"/>
        <v>9.8374145362457304E-6</v>
      </c>
      <c r="AO29">
        <f t="shared" si="2"/>
        <v>9.8374145362457304E-6</v>
      </c>
      <c r="AP29">
        <f t="shared" si="2"/>
        <v>9.8374145362457304E-6</v>
      </c>
      <c r="AQ29">
        <f t="shared" si="2"/>
        <v>9.8374145362457304E-6</v>
      </c>
      <c r="AR29">
        <f t="shared" si="2"/>
        <v>9.8374145362457304E-6</v>
      </c>
      <c r="AS29">
        <f t="shared" si="2"/>
        <v>9.8374145362457304E-6</v>
      </c>
      <c r="AT29">
        <f t="shared" si="2"/>
        <v>9.8374145362457304E-6</v>
      </c>
      <c r="AU29">
        <f t="shared" si="2"/>
        <v>9.8374145362457304E-6</v>
      </c>
      <c r="AV29">
        <f t="shared" si="2"/>
        <v>9.8374145362457304E-6</v>
      </c>
      <c r="AW29">
        <f t="shared" si="2"/>
        <v>9.8374145362457304E-6</v>
      </c>
      <c r="AX29">
        <f t="shared" si="2"/>
        <v>9.8374145362457304E-6</v>
      </c>
    </row>
    <row r="30" spans="2:50">
      <c r="B30" t="s">
        <v>369</v>
      </c>
      <c r="C30" t="s">
        <v>36</v>
      </c>
      <c r="D30">
        <f t="shared" ref="D30:AX30" si="3">D$26*$D20</f>
        <v>0</v>
      </c>
      <c r="E30">
        <f t="shared" si="3"/>
        <v>0</v>
      </c>
      <c r="F30">
        <f t="shared" si="3"/>
        <v>0</v>
      </c>
      <c r="G30">
        <f t="shared" si="3"/>
        <v>0</v>
      </c>
      <c r="H30">
        <f t="shared" si="3"/>
        <v>0</v>
      </c>
      <c r="I30">
        <f t="shared" si="3"/>
        <v>0</v>
      </c>
      <c r="J30">
        <f t="shared" si="3"/>
        <v>0</v>
      </c>
      <c r="K30">
        <f t="shared" si="3"/>
        <v>4.4337534734063762E-4</v>
      </c>
      <c r="L30">
        <f t="shared" si="3"/>
        <v>4.4337534734063762E-4</v>
      </c>
      <c r="M30">
        <f t="shared" si="3"/>
        <v>4.4337534734063762E-4</v>
      </c>
      <c r="N30">
        <f t="shared" si="3"/>
        <v>4.4337534734063762E-4</v>
      </c>
      <c r="O30">
        <f t="shared" si="3"/>
        <v>4.4337534734063762E-4</v>
      </c>
      <c r="P30">
        <f t="shared" si="3"/>
        <v>4.4337534734063762E-4</v>
      </c>
      <c r="Q30">
        <f t="shared" si="3"/>
        <v>4.4337534734063762E-4</v>
      </c>
      <c r="R30">
        <f t="shared" si="3"/>
        <v>4.4337534734063762E-4</v>
      </c>
      <c r="S30">
        <f t="shared" si="3"/>
        <v>4.4337534734063762E-4</v>
      </c>
      <c r="T30">
        <f t="shared" si="3"/>
        <v>4.4337534734063762E-4</v>
      </c>
      <c r="U30">
        <f t="shared" si="3"/>
        <v>4.4337534734063762E-4</v>
      </c>
      <c r="V30">
        <f t="shared" si="3"/>
        <v>4.4337534734063762E-4</v>
      </c>
      <c r="W30">
        <f t="shared" si="3"/>
        <v>4.4337534734063762E-4</v>
      </c>
      <c r="X30">
        <f t="shared" si="3"/>
        <v>4.4337534734063762E-4</v>
      </c>
      <c r="Y30">
        <f t="shared" si="3"/>
        <v>4.4337534734063762E-4</v>
      </c>
      <c r="Z30">
        <f t="shared" si="3"/>
        <v>4.4337534734063762E-4</v>
      </c>
      <c r="AA30">
        <f t="shared" si="3"/>
        <v>4.4337534734063762E-4</v>
      </c>
      <c r="AB30">
        <f t="shared" si="3"/>
        <v>4.4337534734063762E-4</v>
      </c>
      <c r="AC30">
        <f t="shared" si="3"/>
        <v>4.4337534734063762E-4</v>
      </c>
      <c r="AD30">
        <f t="shared" si="3"/>
        <v>4.4337534734063762E-4</v>
      </c>
      <c r="AE30">
        <f t="shared" si="3"/>
        <v>4.4337534734063762E-4</v>
      </c>
      <c r="AF30">
        <f t="shared" si="3"/>
        <v>4.4337534734063762E-4</v>
      </c>
      <c r="AG30">
        <f t="shared" si="3"/>
        <v>4.4337534734063762E-4</v>
      </c>
      <c r="AH30">
        <f t="shared" si="3"/>
        <v>4.4337534734063762E-4</v>
      </c>
      <c r="AI30">
        <f t="shared" si="3"/>
        <v>4.4337534734063762E-4</v>
      </c>
      <c r="AJ30">
        <f t="shared" si="3"/>
        <v>4.4337534734063762E-4</v>
      </c>
      <c r="AK30">
        <f t="shared" si="3"/>
        <v>4.4337534734063762E-4</v>
      </c>
      <c r="AL30">
        <f t="shared" si="3"/>
        <v>4.4337534734063762E-4</v>
      </c>
      <c r="AM30">
        <f t="shared" si="3"/>
        <v>4.4337534734063762E-4</v>
      </c>
      <c r="AN30">
        <f t="shared" si="3"/>
        <v>4.4337534734063762E-4</v>
      </c>
      <c r="AO30">
        <f t="shared" si="3"/>
        <v>4.4337534734063762E-4</v>
      </c>
      <c r="AP30">
        <f t="shared" si="3"/>
        <v>4.4337534734063762E-4</v>
      </c>
      <c r="AQ30">
        <f t="shared" si="3"/>
        <v>4.4337534734063762E-4</v>
      </c>
      <c r="AR30">
        <f t="shared" si="3"/>
        <v>4.4337534734063762E-4</v>
      </c>
      <c r="AS30">
        <f t="shared" si="3"/>
        <v>4.4337534734063762E-4</v>
      </c>
      <c r="AT30">
        <f t="shared" si="3"/>
        <v>4.4337534734063762E-4</v>
      </c>
      <c r="AU30">
        <f t="shared" si="3"/>
        <v>4.4337534734063762E-4</v>
      </c>
      <c r="AV30">
        <f t="shared" si="3"/>
        <v>4.4337534734063762E-4</v>
      </c>
      <c r="AW30">
        <f t="shared" si="3"/>
        <v>4.4337534734063762E-4</v>
      </c>
      <c r="AX30">
        <f t="shared" si="3"/>
        <v>4.4337534734063762E-4</v>
      </c>
    </row>
    <row r="31" spans="2:50">
      <c r="B31" t="s">
        <v>370</v>
      </c>
      <c r="C31" t="s">
        <v>371</v>
      </c>
      <c r="D31">
        <f t="shared" ref="D31:AX31" si="4">D$26*$D21</f>
        <v>0</v>
      </c>
      <c r="E31">
        <f t="shared" si="4"/>
        <v>0</v>
      </c>
      <c r="F31">
        <f t="shared" si="4"/>
        <v>0</v>
      </c>
      <c r="G31">
        <f t="shared" si="4"/>
        <v>0</v>
      </c>
      <c r="H31">
        <f t="shared" si="4"/>
        <v>0</v>
      </c>
      <c r="I31">
        <f t="shared" si="4"/>
        <v>0</v>
      </c>
      <c r="J31">
        <f t="shared" si="4"/>
        <v>0</v>
      </c>
      <c r="K31">
        <f t="shared" si="4"/>
        <v>1.2682579271650551E-3</v>
      </c>
      <c r="L31">
        <f t="shared" si="4"/>
        <v>1.2682579271650551E-3</v>
      </c>
      <c r="M31">
        <f t="shared" si="4"/>
        <v>1.2682579271650551E-3</v>
      </c>
      <c r="N31">
        <f t="shared" si="4"/>
        <v>1.2682579271650551E-3</v>
      </c>
      <c r="O31">
        <f t="shared" si="4"/>
        <v>1.2682579271650551E-3</v>
      </c>
      <c r="P31">
        <f t="shared" si="4"/>
        <v>1.2682579271650551E-3</v>
      </c>
      <c r="Q31">
        <f t="shared" si="4"/>
        <v>1.2682579271650551E-3</v>
      </c>
      <c r="R31">
        <f t="shared" si="4"/>
        <v>1.2682579271650551E-3</v>
      </c>
      <c r="S31">
        <f t="shared" si="4"/>
        <v>1.2682579271650551E-3</v>
      </c>
      <c r="T31">
        <f t="shared" si="4"/>
        <v>1.2682579271650551E-3</v>
      </c>
      <c r="U31">
        <f t="shared" si="4"/>
        <v>1.2682579271650551E-3</v>
      </c>
      <c r="V31">
        <f t="shared" si="4"/>
        <v>1.2682579271650551E-3</v>
      </c>
      <c r="W31">
        <f t="shared" si="4"/>
        <v>1.2682579271650551E-3</v>
      </c>
      <c r="X31">
        <f t="shared" si="4"/>
        <v>1.2682579271650551E-3</v>
      </c>
      <c r="Y31">
        <f t="shared" si="4"/>
        <v>1.2682579271650551E-3</v>
      </c>
      <c r="Z31">
        <f t="shared" si="4"/>
        <v>1.2682579271650551E-3</v>
      </c>
      <c r="AA31">
        <f t="shared" si="4"/>
        <v>1.2682579271650551E-3</v>
      </c>
      <c r="AB31">
        <f t="shared" si="4"/>
        <v>1.2682579271650551E-3</v>
      </c>
      <c r="AC31">
        <f t="shared" si="4"/>
        <v>1.2682579271650551E-3</v>
      </c>
      <c r="AD31">
        <f t="shared" si="4"/>
        <v>1.2682579271650551E-3</v>
      </c>
      <c r="AE31">
        <f t="shared" si="4"/>
        <v>1.2682579271650551E-3</v>
      </c>
      <c r="AF31">
        <f t="shared" si="4"/>
        <v>1.2682579271650551E-3</v>
      </c>
      <c r="AG31">
        <f t="shared" si="4"/>
        <v>1.2682579271650551E-3</v>
      </c>
      <c r="AH31">
        <f t="shared" si="4"/>
        <v>1.2682579271650551E-3</v>
      </c>
      <c r="AI31">
        <f t="shared" si="4"/>
        <v>1.2682579271650551E-3</v>
      </c>
      <c r="AJ31">
        <f t="shared" si="4"/>
        <v>1.2682579271650551E-3</v>
      </c>
      <c r="AK31">
        <f t="shared" si="4"/>
        <v>1.2682579271650551E-3</v>
      </c>
      <c r="AL31">
        <f t="shared" si="4"/>
        <v>1.2682579271650551E-3</v>
      </c>
      <c r="AM31">
        <f t="shared" si="4"/>
        <v>1.2682579271650551E-3</v>
      </c>
      <c r="AN31">
        <f t="shared" si="4"/>
        <v>1.2682579271650551E-3</v>
      </c>
      <c r="AO31">
        <f t="shared" si="4"/>
        <v>1.2682579271650551E-3</v>
      </c>
      <c r="AP31">
        <f t="shared" si="4"/>
        <v>1.2682579271650551E-3</v>
      </c>
      <c r="AQ31">
        <f t="shared" si="4"/>
        <v>1.2682579271650551E-3</v>
      </c>
      <c r="AR31">
        <f t="shared" si="4"/>
        <v>1.2682579271650551E-3</v>
      </c>
      <c r="AS31">
        <f t="shared" si="4"/>
        <v>1.2682579271650551E-3</v>
      </c>
      <c r="AT31">
        <f t="shared" si="4"/>
        <v>1.2682579271650551E-3</v>
      </c>
      <c r="AU31">
        <f t="shared" si="4"/>
        <v>1.2682579271650551E-3</v>
      </c>
      <c r="AV31">
        <f t="shared" si="4"/>
        <v>1.2682579271650551E-3</v>
      </c>
      <c r="AW31">
        <f t="shared" si="4"/>
        <v>1.2682579271650551E-3</v>
      </c>
      <c r="AX31">
        <f t="shared" si="4"/>
        <v>1.2682579271650551E-3</v>
      </c>
    </row>
    <row r="32" spans="2:50">
      <c r="B32" t="s">
        <v>372</v>
      </c>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row>
    <row r="33" spans="2:50">
      <c r="B33" t="s">
        <v>373</v>
      </c>
      <c r="C33" t="s">
        <v>338</v>
      </c>
      <c r="D33">
        <f t="shared" ref="D33:AX33" si="5">D29*$D13</f>
        <v>0</v>
      </c>
      <c r="E33">
        <f t="shared" si="5"/>
        <v>0</v>
      </c>
      <c r="F33">
        <f t="shared" si="5"/>
        <v>0</v>
      </c>
      <c r="G33">
        <f t="shared" si="5"/>
        <v>0</v>
      </c>
      <c r="H33">
        <f t="shared" si="5"/>
        <v>0</v>
      </c>
      <c r="I33">
        <f t="shared" si="5"/>
        <v>0</v>
      </c>
      <c r="J33">
        <f t="shared" si="5"/>
        <v>0</v>
      </c>
      <c r="K33">
        <f t="shared" si="5"/>
        <v>151.17056543703453</v>
      </c>
      <c r="L33">
        <f t="shared" si="5"/>
        <v>151.17056543703453</v>
      </c>
      <c r="M33">
        <f t="shared" si="5"/>
        <v>151.17056543703453</v>
      </c>
      <c r="N33">
        <f t="shared" si="5"/>
        <v>151.17056543703453</v>
      </c>
      <c r="O33">
        <f t="shared" si="5"/>
        <v>151.17056543703453</v>
      </c>
      <c r="P33">
        <f t="shared" si="5"/>
        <v>151.17056543703453</v>
      </c>
      <c r="Q33">
        <f t="shared" si="5"/>
        <v>151.17056543703453</v>
      </c>
      <c r="R33">
        <f t="shared" si="5"/>
        <v>151.17056543703453</v>
      </c>
      <c r="S33">
        <f t="shared" si="5"/>
        <v>151.17056543703453</v>
      </c>
      <c r="T33">
        <f t="shared" si="5"/>
        <v>151.17056543703453</v>
      </c>
      <c r="U33">
        <f t="shared" si="5"/>
        <v>151.17056543703453</v>
      </c>
      <c r="V33">
        <f t="shared" si="5"/>
        <v>151.17056543703453</v>
      </c>
      <c r="W33">
        <f t="shared" si="5"/>
        <v>151.17056543703453</v>
      </c>
      <c r="X33">
        <f t="shared" si="5"/>
        <v>151.17056543703453</v>
      </c>
      <c r="Y33">
        <f t="shared" si="5"/>
        <v>151.17056543703453</v>
      </c>
      <c r="Z33">
        <f t="shared" si="5"/>
        <v>151.17056543703453</v>
      </c>
      <c r="AA33">
        <f t="shared" si="5"/>
        <v>151.17056543703453</v>
      </c>
      <c r="AB33">
        <f t="shared" si="5"/>
        <v>151.17056543703453</v>
      </c>
      <c r="AC33">
        <f t="shared" si="5"/>
        <v>151.17056543703453</v>
      </c>
      <c r="AD33">
        <f t="shared" si="5"/>
        <v>151.17056543703453</v>
      </c>
      <c r="AE33">
        <f t="shared" si="5"/>
        <v>151.17056543703453</v>
      </c>
      <c r="AF33">
        <f t="shared" si="5"/>
        <v>151.17056543703453</v>
      </c>
      <c r="AG33">
        <f t="shared" si="5"/>
        <v>151.17056543703453</v>
      </c>
      <c r="AH33">
        <f t="shared" si="5"/>
        <v>151.17056543703453</v>
      </c>
      <c r="AI33">
        <f t="shared" si="5"/>
        <v>151.17056543703453</v>
      </c>
      <c r="AJ33">
        <f t="shared" si="5"/>
        <v>151.17056543703453</v>
      </c>
      <c r="AK33">
        <f t="shared" si="5"/>
        <v>151.17056543703453</v>
      </c>
      <c r="AL33">
        <f t="shared" si="5"/>
        <v>151.17056543703453</v>
      </c>
      <c r="AM33">
        <f t="shared" si="5"/>
        <v>151.17056543703453</v>
      </c>
      <c r="AN33">
        <f t="shared" si="5"/>
        <v>151.17056543703453</v>
      </c>
      <c r="AO33">
        <f t="shared" si="5"/>
        <v>151.17056543703453</v>
      </c>
      <c r="AP33">
        <f t="shared" si="5"/>
        <v>151.17056543703453</v>
      </c>
      <c r="AQ33">
        <f t="shared" si="5"/>
        <v>151.17056543703453</v>
      </c>
      <c r="AR33">
        <f t="shared" si="5"/>
        <v>151.17056543703453</v>
      </c>
      <c r="AS33">
        <f t="shared" si="5"/>
        <v>151.17056543703453</v>
      </c>
      <c r="AT33">
        <f t="shared" si="5"/>
        <v>151.17056543703453</v>
      </c>
      <c r="AU33">
        <f t="shared" si="5"/>
        <v>151.17056543703453</v>
      </c>
      <c r="AV33">
        <f t="shared" si="5"/>
        <v>151.17056543703453</v>
      </c>
      <c r="AW33">
        <f t="shared" si="5"/>
        <v>151.17056543703453</v>
      </c>
      <c r="AX33">
        <f t="shared" si="5"/>
        <v>151.17056543703453</v>
      </c>
    </row>
    <row r="34" spans="2:50">
      <c r="B34" t="s">
        <v>374</v>
      </c>
      <c r="C34" t="s">
        <v>338</v>
      </c>
      <c r="D34">
        <f t="shared" ref="D34:AX34" si="6">D30*$D14</f>
        <v>0</v>
      </c>
      <c r="E34">
        <f t="shared" si="6"/>
        <v>0</v>
      </c>
      <c r="F34">
        <f t="shared" si="6"/>
        <v>0</v>
      </c>
      <c r="G34">
        <f t="shared" si="6"/>
        <v>0</v>
      </c>
      <c r="H34">
        <f t="shared" si="6"/>
        <v>0</v>
      </c>
      <c r="I34">
        <f t="shared" si="6"/>
        <v>0</v>
      </c>
      <c r="J34">
        <f t="shared" si="6"/>
        <v>0</v>
      </c>
      <c r="K34">
        <f t="shared" si="6"/>
        <v>151.81171892943433</v>
      </c>
      <c r="L34">
        <f t="shared" si="6"/>
        <v>151.81171892943433</v>
      </c>
      <c r="M34">
        <f t="shared" si="6"/>
        <v>151.81171892943433</v>
      </c>
      <c r="N34">
        <f t="shared" si="6"/>
        <v>151.81171892943433</v>
      </c>
      <c r="O34">
        <f t="shared" si="6"/>
        <v>151.81171892943433</v>
      </c>
      <c r="P34">
        <f t="shared" si="6"/>
        <v>151.81171892943433</v>
      </c>
      <c r="Q34">
        <f t="shared" si="6"/>
        <v>151.81171892943433</v>
      </c>
      <c r="R34">
        <f t="shared" si="6"/>
        <v>151.81171892943433</v>
      </c>
      <c r="S34">
        <f t="shared" si="6"/>
        <v>151.81171892943433</v>
      </c>
      <c r="T34">
        <f t="shared" si="6"/>
        <v>151.81171892943433</v>
      </c>
      <c r="U34">
        <f t="shared" si="6"/>
        <v>151.81171892943433</v>
      </c>
      <c r="V34">
        <f t="shared" si="6"/>
        <v>151.81171892943433</v>
      </c>
      <c r="W34">
        <f t="shared" si="6"/>
        <v>151.81171892943433</v>
      </c>
      <c r="X34">
        <f t="shared" si="6"/>
        <v>151.81171892943433</v>
      </c>
      <c r="Y34">
        <f t="shared" si="6"/>
        <v>151.81171892943433</v>
      </c>
      <c r="Z34">
        <f t="shared" si="6"/>
        <v>151.81171892943433</v>
      </c>
      <c r="AA34">
        <f t="shared" si="6"/>
        <v>151.81171892943433</v>
      </c>
      <c r="AB34">
        <f t="shared" si="6"/>
        <v>151.81171892943433</v>
      </c>
      <c r="AC34">
        <f t="shared" si="6"/>
        <v>151.81171892943433</v>
      </c>
      <c r="AD34">
        <f t="shared" si="6"/>
        <v>151.81171892943433</v>
      </c>
      <c r="AE34">
        <f t="shared" si="6"/>
        <v>151.81171892943433</v>
      </c>
      <c r="AF34">
        <f t="shared" si="6"/>
        <v>151.81171892943433</v>
      </c>
      <c r="AG34">
        <f t="shared" si="6"/>
        <v>151.81171892943433</v>
      </c>
      <c r="AH34">
        <f t="shared" si="6"/>
        <v>151.81171892943433</v>
      </c>
      <c r="AI34">
        <f t="shared" si="6"/>
        <v>151.81171892943433</v>
      </c>
      <c r="AJ34">
        <f t="shared" si="6"/>
        <v>151.81171892943433</v>
      </c>
      <c r="AK34">
        <f t="shared" si="6"/>
        <v>151.81171892943433</v>
      </c>
      <c r="AL34">
        <f t="shared" si="6"/>
        <v>151.81171892943433</v>
      </c>
      <c r="AM34">
        <f t="shared" si="6"/>
        <v>151.81171892943433</v>
      </c>
      <c r="AN34">
        <f t="shared" si="6"/>
        <v>151.81171892943433</v>
      </c>
      <c r="AO34">
        <f t="shared" si="6"/>
        <v>151.81171892943433</v>
      </c>
      <c r="AP34">
        <f t="shared" si="6"/>
        <v>151.81171892943433</v>
      </c>
      <c r="AQ34">
        <f t="shared" si="6"/>
        <v>151.81171892943433</v>
      </c>
      <c r="AR34">
        <f t="shared" si="6"/>
        <v>151.81171892943433</v>
      </c>
      <c r="AS34">
        <f t="shared" si="6"/>
        <v>151.81171892943433</v>
      </c>
      <c r="AT34">
        <f t="shared" si="6"/>
        <v>151.81171892943433</v>
      </c>
      <c r="AU34">
        <f t="shared" si="6"/>
        <v>151.81171892943433</v>
      </c>
      <c r="AV34">
        <f t="shared" si="6"/>
        <v>151.81171892943433</v>
      </c>
      <c r="AW34">
        <f t="shared" si="6"/>
        <v>151.81171892943433</v>
      </c>
      <c r="AX34">
        <f t="shared" si="6"/>
        <v>151.81171892943433</v>
      </c>
    </row>
    <row r="35" spans="2:50">
      <c r="B35" t="s">
        <v>375</v>
      </c>
      <c r="C35" t="s">
        <v>338</v>
      </c>
      <c r="D35">
        <f t="shared" ref="D35:AX35" si="7">D31*$D15</f>
        <v>0</v>
      </c>
      <c r="E35">
        <f t="shared" si="7"/>
        <v>0</v>
      </c>
      <c r="F35">
        <f t="shared" si="7"/>
        <v>0</v>
      </c>
      <c r="G35">
        <f t="shared" si="7"/>
        <v>0</v>
      </c>
      <c r="H35">
        <f t="shared" si="7"/>
        <v>0</v>
      </c>
      <c r="I35">
        <f t="shared" si="7"/>
        <v>0</v>
      </c>
      <c r="J35">
        <f t="shared" si="7"/>
        <v>0</v>
      </c>
      <c r="K35">
        <f t="shared" si="7"/>
        <v>12.302101893501034</v>
      </c>
      <c r="L35">
        <f t="shared" si="7"/>
        <v>12.302101893501034</v>
      </c>
      <c r="M35">
        <f t="shared" si="7"/>
        <v>12.302101893501034</v>
      </c>
      <c r="N35">
        <f t="shared" si="7"/>
        <v>12.302101893501034</v>
      </c>
      <c r="O35">
        <f t="shared" si="7"/>
        <v>12.302101893501034</v>
      </c>
      <c r="P35">
        <f t="shared" si="7"/>
        <v>12.302101893501034</v>
      </c>
      <c r="Q35">
        <f t="shared" si="7"/>
        <v>12.302101893501034</v>
      </c>
      <c r="R35">
        <f t="shared" si="7"/>
        <v>12.302101893501034</v>
      </c>
      <c r="S35">
        <f t="shared" si="7"/>
        <v>12.302101893501034</v>
      </c>
      <c r="T35">
        <f t="shared" si="7"/>
        <v>12.302101893501034</v>
      </c>
      <c r="U35">
        <f t="shared" si="7"/>
        <v>12.302101893501034</v>
      </c>
      <c r="V35">
        <f t="shared" si="7"/>
        <v>12.302101893501034</v>
      </c>
      <c r="W35">
        <f t="shared" si="7"/>
        <v>12.302101893501034</v>
      </c>
      <c r="X35">
        <f t="shared" si="7"/>
        <v>12.302101893501034</v>
      </c>
      <c r="Y35">
        <f t="shared" si="7"/>
        <v>12.302101893501034</v>
      </c>
      <c r="Z35">
        <f t="shared" si="7"/>
        <v>12.302101893501034</v>
      </c>
      <c r="AA35">
        <f t="shared" si="7"/>
        <v>12.302101893501034</v>
      </c>
      <c r="AB35">
        <f t="shared" si="7"/>
        <v>12.302101893501034</v>
      </c>
      <c r="AC35">
        <f t="shared" si="7"/>
        <v>12.302101893501034</v>
      </c>
      <c r="AD35">
        <f t="shared" si="7"/>
        <v>12.302101893501034</v>
      </c>
      <c r="AE35">
        <f t="shared" si="7"/>
        <v>12.302101893501034</v>
      </c>
      <c r="AF35">
        <f t="shared" si="7"/>
        <v>12.302101893501034</v>
      </c>
      <c r="AG35">
        <f t="shared" si="7"/>
        <v>12.302101893501034</v>
      </c>
      <c r="AH35">
        <f t="shared" si="7"/>
        <v>12.302101893501034</v>
      </c>
      <c r="AI35">
        <f t="shared" si="7"/>
        <v>12.302101893501034</v>
      </c>
      <c r="AJ35">
        <f t="shared" si="7"/>
        <v>12.302101893501034</v>
      </c>
      <c r="AK35">
        <f t="shared" si="7"/>
        <v>12.302101893501034</v>
      </c>
      <c r="AL35">
        <f t="shared" si="7"/>
        <v>12.302101893501034</v>
      </c>
      <c r="AM35">
        <f t="shared" si="7"/>
        <v>12.302101893501034</v>
      </c>
      <c r="AN35">
        <f t="shared" si="7"/>
        <v>12.302101893501034</v>
      </c>
      <c r="AO35">
        <f t="shared" si="7"/>
        <v>12.302101893501034</v>
      </c>
      <c r="AP35">
        <f t="shared" si="7"/>
        <v>12.302101893501034</v>
      </c>
      <c r="AQ35">
        <f t="shared" si="7"/>
        <v>12.302101893501034</v>
      </c>
      <c r="AR35">
        <f t="shared" si="7"/>
        <v>12.302101893501034</v>
      </c>
      <c r="AS35">
        <f t="shared" si="7"/>
        <v>12.302101893501034</v>
      </c>
      <c r="AT35">
        <f t="shared" si="7"/>
        <v>12.302101893501034</v>
      </c>
      <c r="AU35">
        <f t="shared" si="7"/>
        <v>12.302101893501034</v>
      </c>
      <c r="AV35">
        <f t="shared" si="7"/>
        <v>12.302101893501034</v>
      </c>
      <c r="AW35">
        <f t="shared" si="7"/>
        <v>12.302101893501034</v>
      </c>
      <c r="AX35">
        <f t="shared" si="7"/>
        <v>12.302101893501034</v>
      </c>
    </row>
    <row r="36" spans="2:50">
      <c r="B36" t="s">
        <v>376</v>
      </c>
      <c r="C36" t="s">
        <v>338</v>
      </c>
      <c r="D36">
        <f>SUM(D33:D34)</f>
        <v>0</v>
      </c>
      <c r="E36">
        <f t="shared" ref="E36:AX36" si="8">SUM(E33:E34)</f>
        <v>0</v>
      </c>
      <c r="F36">
        <f t="shared" si="8"/>
        <v>0</v>
      </c>
      <c r="G36">
        <f t="shared" si="8"/>
        <v>0</v>
      </c>
      <c r="H36">
        <f t="shared" si="8"/>
        <v>0</v>
      </c>
      <c r="I36">
        <f t="shared" si="8"/>
        <v>0</v>
      </c>
      <c r="J36">
        <f t="shared" si="8"/>
        <v>0</v>
      </c>
      <c r="K36">
        <f t="shared" si="8"/>
        <v>302.98228436646889</v>
      </c>
      <c r="L36">
        <f t="shared" si="8"/>
        <v>302.98228436646889</v>
      </c>
      <c r="M36">
        <f t="shared" si="8"/>
        <v>302.98228436646889</v>
      </c>
      <c r="N36">
        <f t="shared" si="8"/>
        <v>302.98228436646889</v>
      </c>
      <c r="O36">
        <f t="shared" si="8"/>
        <v>302.98228436646889</v>
      </c>
      <c r="P36">
        <f t="shared" si="8"/>
        <v>302.98228436646889</v>
      </c>
      <c r="Q36">
        <f t="shared" si="8"/>
        <v>302.98228436646889</v>
      </c>
      <c r="R36">
        <f t="shared" si="8"/>
        <v>302.98228436646889</v>
      </c>
      <c r="S36">
        <f t="shared" si="8"/>
        <v>302.98228436646889</v>
      </c>
      <c r="T36">
        <f t="shared" si="8"/>
        <v>302.98228436646889</v>
      </c>
      <c r="U36">
        <f t="shared" si="8"/>
        <v>302.98228436646889</v>
      </c>
      <c r="V36">
        <f t="shared" si="8"/>
        <v>302.98228436646889</v>
      </c>
      <c r="W36">
        <f t="shared" si="8"/>
        <v>302.98228436646889</v>
      </c>
      <c r="X36">
        <f t="shared" si="8"/>
        <v>302.98228436646889</v>
      </c>
      <c r="Y36">
        <f t="shared" si="8"/>
        <v>302.98228436646889</v>
      </c>
      <c r="Z36">
        <f t="shared" si="8"/>
        <v>302.98228436646889</v>
      </c>
      <c r="AA36">
        <f t="shared" si="8"/>
        <v>302.98228436646889</v>
      </c>
      <c r="AB36">
        <f t="shared" si="8"/>
        <v>302.98228436646889</v>
      </c>
      <c r="AC36">
        <f t="shared" si="8"/>
        <v>302.98228436646889</v>
      </c>
      <c r="AD36">
        <f t="shared" si="8"/>
        <v>302.98228436646889</v>
      </c>
      <c r="AE36">
        <f t="shared" si="8"/>
        <v>302.98228436646889</v>
      </c>
      <c r="AF36">
        <f t="shared" si="8"/>
        <v>302.98228436646889</v>
      </c>
      <c r="AG36">
        <f t="shared" si="8"/>
        <v>302.98228436646889</v>
      </c>
      <c r="AH36">
        <f t="shared" si="8"/>
        <v>302.98228436646889</v>
      </c>
      <c r="AI36">
        <f t="shared" si="8"/>
        <v>302.98228436646889</v>
      </c>
      <c r="AJ36">
        <f t="shared" si="8"/>
        <v>302.98228436646889</v>
      </c>
      <c r="AK36">
        <f t="shared" si="8"/>
        <v>302.98228436646889</v>
      </c>
      <c r="AL36">
        <f t="shared" si="8"/>
        <v>302.98228436646889</v>
      </c>
      <c r="AM36">
        <f t="shared" si="8"/>
        <v>302.98228436646889</v>
      </c>
      <c r="AN36">
        <f t="shared" si="8"/>
        <v>302.98228436646889</v>
      </c>
      <c r="AO36">
        <f t="shared" si="8"/>
        <v>302.98228436646889</v>
      </c>
      <c r="AP36">
        <f t="shared" si="8"/>
        <v>302.98228436646889</v>
      </c>
      <c r="AQ36">
        <f t="shared" si="8"/>
        <v>302.98228436646889</v>
      </c>
      <c r="AR36">
        <f t="shared" si="8"/>
        <v>302.98228436646889</v>
      </c>
      <c r="AS36">
        <f t="shared" si="8"/>
        <v>302.98228436646889</v>
      </c>
      <c r="AT36">
        <f t="shared" si="8"/>
        <v>302.98228436646889</v>
      </c>
      <c r="AU36">
        <f t="shared" si="8"/>
        <v>302.98228436646889</v>
      </c>
      <c r="AV36">
        <f t="shared" si="8"/>
        <v>302.98228436646889</v>
      </c>
      <c r="AW36">
        <f t="shared" si="8"/>
        <v>302.98228436646889</v>
      </c>
      <c r="AX36">
        <f t="shared" si="8"/>
        <v>302.98228436646889</v>
      </c>
    </row>
    <row r="38" spans="2:50">
      <c r="B38" t="s">
        <v>346</v>
      </c>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row>
    <row r="39" spans="2:50">
      <c r="B39" t="s">
        <v>2</v>
      </c>
      <c r="C39" t="s">
        <v>14</v>
      </c>
      <c r="D39" t="s">
        <v>3</v>
      </c>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row>
    <row r="40" spans="2:50" s="122" customFormat="1">
      <c r="B40" s="148" t="s">
        <v>347</v>
      </c>
      <c r="C40" s="248"/>
      <c r="D40" s="248"/>
      <c r="I40" s="221"/>
      <c r="J40" s="219"/>
      <c r="K40" s="219"/>
      <c r="L40" s="219"/>
      <c r="M40" s="219"/>
      <c r="N40" s="219"/>
      <c r="O40" s="219"/>
      <c r="P40" s="219"/>
      <c r="Q40" s="219"/>
      <c r="R40" s="219"/>
      <c r="S40" s="219"/>
    </row>
    <row r="41" spans="2:50">
      <c r="B41" t="s">
        <v>377</v>
      </c>
      <c r="C41" t="s">
        <v>190</v>
      </c>
      <c r="D41">
        <f>SUM(D28:AN28)</f>
        <v>5.1644120671258134E-2</v>
      </c>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row>
    <row r="42" spans="2:50">
      <c r="B42" t="s">
        <v>378</v>
      </c>
      <c r="C42" t="s">
        <v>184</v>
      </c>
      <c r="D42">
        <f t="shared" ref="D42:D43" si="9">SUM(D29:AN29)</f>
        <v>2.9512243608737176E-4</v>
      </c>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row>
    <row r="43" spans="2:50">
      <c r="B43" t="s">
        <v>379</v>
      </c>
      <c r="C43" t="s">
        <v>182</v>
      </c>
      <c r="D43">
        <f t="shared" si="9"/>
        <v>1.3301260420219134E-2</v>
      </c>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row>
    <row r="44" spans="2:50" s="122" customFormat="1">
      <c r="B44" s="148" t="s">
        <v>380</v>
      </c>
      <c r="C44" s="248"/>
      <c r="D44" s="248"/>
      <c r="I44" s="221"/>
      <c r="J44" s="219"/>
      <c r="K44" s="219"/>
      <c r="L44" s="219"/>
      <c r="M44" s="219"/>
      <c r="N44" s="219"/>
      <c r="O44" s="219"/>
      <c r="P44" s="219"/>
      <c r="Q44" s="219"/>
      <c r="R44" s="219"/>
      <c r="S44" s="219"/>
    </row>
    <row r="45" spans="2:50">
      <c r="B45" t="s">
        <v>377</v>
      </c>
      <c r="C45" t="s">
        <v>190</v>
      </c>
      <c r="D45">
        <f>D41/30</f>
        <v>1.7214706890419378E-3</v>
      </c>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row>
    <row r="46" spans="2:50">
      <c r="B46" t="s">
        <v>378</v>
      </c>
      <c r="C46" t="s">
        <v>184</v>
      </c>
      <c r="D46">
        <f t="shared" ref="D46:D47" si="10">D42/30</f>
        <v>9.8374145362457254E-6</v>
      </c>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row>
    <row r="47" spans="2:50">
      <c r="B47" t="s">
        <v>379</v>
      </c>
      <c r="C47" t="s">
        <v>182</v>
      </c>
      <c r="D47">
        <f t="shared" si="10"/>
        <v>4.4337534734063784E-4</v>
      </c>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sheetPr>
  <dimension ref="B1:AX32"/>
  <sheetViews>
    <sheetView showGridLines="0" topLeftCell="A21" workbookViewId="0">
      <selection activeCell="B1" sqref="B1"/>
    </sheetView>
  </sheetViews>
  <sheetFormatPr defaultColWidth="8.75" defaultRowHeight="15"/>
  <cols>
    <col min="1" max="1" width="2.25" style="11" customWidth="1"/>
    <col min="2" max="2" width="49.875" style="11" customWidth="1"/>
    <col min="3" max="3" width="19.375" style="11" customWidth="1"/>
    <col min="4" max="4" width="15.5" style="11" customWidth="1"/>
    <col min="5" max="8" width="12.25" style="11" customWidth="1"/>
    <col min="9" max="9" width="12.25" style="136" customWidth="1"/>
    <col min="10" max="50" width="12.25" style="11" customWidth="1"/>
    <col min="51" max="16384" width="8.75" style="11"/>
  </cols>
  <sheetData>
    <row r="1" spans="2:19" s="10" customFormat="1" ht="24.6">
      <c r="B1" t="s">
        <v>381</v>
      </c>
      <c r="C1"/>
      <c r="D1"/>
      <c r="E1"/>
      <c r="F1"/>
      <c r="G1"/>
      <c r="H1"/>
      <c r="I1"/>
      <c r="J1"/>
      <c r="K1"/>
      <c r="L1"/>
      <c r="M1"/>
      <c r="N1"/>
      <c r="O1"/>
      <c r="P1"/>
      <c r="Q1"/>
      <c r="R1"/>
      <c r="S1"/>
    </row>
    <row r="2" spans="2:19" s="131" customFormat="1" ht="16.899999999999999">
      <c r="B2"/>
      <c r="C2"/>
      <c r="D2"/>
      <c r="E2"/>
      <c r="F2"/>
      <c r="G2"/>
      <c r="H2"/>
      <c r="I2"/>
      <c r="J2"/>
      <c r="K2"/>
      <c r="L2"/>
      <c r="M2"/>
      <c r="N2"/>
      <c r="O2"/>
      <c r="P2"/>
      <c r="Q2"/>
      <c r="R2"/>
      <c r="S2"/>
    </row>
    <row r="3" spans="2:19">
      <c r="B3" t="s">
        <v>42</v>
      </c>
      <c r="C3"/>
      <c r="D3"/>
      <c r="E3"/>
      <c r="F3"/>
      <c r="G3"/>
      <c r="H3"/>
      <c r="I3"/>
      <c r="J3"/>
      <c r="K3"/>
      <c r="L3"/>
      <c r="M3"/>
      <c r="N3"/>
      <c r="O3"/>
      <c r="P3"/>
      <c r="Q3"/>
      <c r="R3"/>
      <c r="S3"/>
    </row>
    <row r="4" spans="2:19">
      <c r="B4" t="s">
        <v>43</v>
      </c>
      <c r="C4"/>
      <c r="D4"/>
      <c r="E4"/>
      <c r="F4"/>
      <c r="G4"/>
      <c r="H4"/>
      <c r="I4"/>
      <c r="J4"/>
      <c r="K4"/>
      <c r="L4"/>
      <c r="M4"/>
      <c r="N4"/>
      <c r="O4"/>
      <c r="P4"/>
      <c r="Q4"/>
      <c r="R4"/>
      <c r="S4"/>
    </row>
    <row r="5" spans="2:19">
      <c r="B5" t="s">
        <v>44</v>
      </c>
      <c r="C5"/>
      <c r="D5"/>
      <c r="E5"/>
      <c r="F5"/>
      <c r="G5"/>
      <c r="H5"/>
      <c r="I5"/>
      <c r="J5"/>
      <c r="K5"/>
      <c r="L5"/>
      <c r="M5"/>
      <c r="N5"/>
      <c r="O5"/>
      <c r="P5"/>
      <c r="Q5"/>
      <c r="R5"/>
      <c r="S5"/>
    </row>
    <row r="6" spans="2:19">
      <c r="B6" t="s">
        <v>45</v>
      </c>
      <c r="C6"/>
      <c r="D6"/>
      <c r="E6"/>
      <c r="F6"/>
      <c r="G6"/>
      <c r="H6"/>
      <c r="I6"/>
      <c r="J6"/>
      <c r="K6"/>
      <c r="L6"/>
      <c r="M6"/>
      <c r="N6"/>
      <c r="O6"/>
      <c r="P6"/>
      <c r="Q6"/>
      <c r="R6"/>
      <c r="S6"/>
    </row>
    <row r="7" spans="2:19">
      <c r="B7" t="s">
        <v>46</v>
      </c>
      <c r="C7"/>
      <c r="D7"/>
      <c r="E7"/>
      <c r="F7"/>
      <c r="G7"/>
      <c r="H7"/>
      <c r="I7"/>
      <c r="J7"/>
      <c r="K7"/>
      <c r="L7"/>
      <c r="M7"/>
      <c r="N7"/>
      <c r="O7"/>
      <c r="P7"/>
      <c r="Q7"/>
      <c r="R7"/>
      <c r="S7"/>
    </row>
    <row r="8" spans="2:19">
      <c r="B8"/>
      <c r="C8"/>
      <c r="D8"/>
      <c r="E8"/>
      <c r="F8"/>
      <c r="G8"/>
      <c r="H8"/>
      <c r="I8"/>
      <c r="J8"/>
      <c r="K8"/>
      <c r="L8"/>
      <c r="M8"/>
      <c r="N8"/>
      <c r="O8"/>
      <c r="P8"/>
      <c r="Q8"/>
      <c r="R8"/>
      <c r="S8"/>
    </row>
    <row r="9" spans="2:19">
      <c r="B9" t="s">
        <v>240</v>
      </c>
      <c r="C9"/>
      <c r="D9"/>
      <c r="E9"/>
      <c r="F9"/>
      <c r="G9"/>
      <c r="H9"/>
      <c r="I9"/>
      <c r="J9"/>
      <c r="K9"/>
      <c r="L9"/>
      <c r="M9"/>
      <c r="N9"/>
      <c r="O9"/>
      <c r="P9"/>
      <c r="Q9"/>
      <c r="R9"/>
      <c r="S9"/>
    </row>
    <row r="10" spans="2:19">
      <c r="B10" t="s">
        <v>2</v>
      </c>
      <c r="C10" t="s">
        <v>14</v>
      </c>
      <c r="D10" t="s">
        <v>3</v>
      </c>
      <c r="E10"/>
      <c r="F10"/>
      <c r="G10"/>
      <c r="H10"/>
      <c r="I10"/>
      <c r="J10"/>
      <c r="K10"/>
      <c r="L10"/>
      <c r="M10"/>
      <c r="N10"/>
      <c r="O10"/>
      <c r="P10"/>
      <c r="Q10"/>
      <c r="R10"/>
      <c r="S10"/>
    </row>
    <row r="11" spans="2:19" s="122" customFormat="1">
      <c r="B11" s="148" t="str">
        <f>'Parameter Values'!B21</f>
        <v>USDOT Recommended Parameter Values</v>
      </c>
      <c r="C11" s="248"/>
      <c r="D11" s="248"/>
      <c r="I11" s="221"/>
      <c r="J11" s="219"/>
      <c r="K11" s="219"/>
      <c r="L11" s="219"/>
      <c r="M11" s="219"/>
      <c r="N11" s="219"/>
      <c r="O11" s="219"/>
      <c r="P11" s="219"/>
      <c r="Q11" s="219"/>
      <c r="R11" s="219"/>
      <c r="S11" s="219"/>
    </row>
    <row r="12" spans="2:19">
      <c r="B12" t="str">
        <f>'Parameter Values'!B60</f>
        <v>Congestion External Highway Use Costs (Recommended Value of Cost per Vehicle Mile Traveled)</v>
      </c>
      <c r="C12"/>
      <c r="D12"/>
      <c r="E12"/>
      <c r="F12"/>
      <c r="G12"/>
      <c r="H12"/>
      <c r="I12"/>
      <c r="J12"/>
      <c r="K12"/>
      <c r="L12"/>
      <c r="M12"/>
      <c r="N12"/>
      <c r="O12"/>
      <c r="P12"/>
      <c r="Q12"/>
      <c r="R12"/>
      <c r="S12"/>
    </row>
    <row r="13" spans="2:19">
      <c r="B13" t="str">
        <f>'Parameter Values'!B69</f>
        <v>All Vehicles – All Locations</v>
      </c>
      <c r="C13" t="str">
        <f>'Parameter Values'!C69</f>
        <v>2024 dollars</v>
      </c>
      <c r="D13">
        <f>'Parameter Values'!D69</f>
        <v>0.13600000000000001</v>
      </c>
      <c r="E13"/>
      <c r="F13"/>
      <c r="G13"/>
      <c r="H13"/>
      <c r="I13"/>
      <c r="J13"/>
      <c r="K13"/>
      <c r="L13"/>
      <c r="M13"/>
      <c r="N13"/>
      <c r="O13"/>
      <c r="P13"/>
      <c r="Q13"/>
      <c r="R13"/>
      <c r="S13"/>
    </row>
    <row r="14" spans="2:19">
      <c r="B14" t="str">
        <f>'Parameter Values'!B70</f>
        <v>Noise External Highway Use Costs (Recommended Value of Cost per Vehicle Mile Traveled)</v>
      </c>
      <c r="C14"/>
      <c r="D14"/>
      <c r="E14"/>
      <c r="F14"/>
      <c r="G14"/>
      <c r="H14"/>
      <c r="I14"/>
      <c r="J14"/>
      <c r="K14"/>
      <c r="L14"/>
      <c r="M14"/>
      <c r="N14"/>
      <c r="O14"/>
      <c r="P14"/>
      <c r="Q14"/>
      <c r="R14"/>
      <c r="S14"/>
    </row>
    <row r="15" spans="2:19">
      <c r="B15" t="str">
        <f>'Parameter Values'!B79</f>
        <v>All Vehicles – All Locations</v>
      </c>
      <c r="C15" t="str">
        <f>'Parameter Values'!C79</f>
        <v>2024 dollars</v>
      </c>
      <c r="D15">
        <f>'Parameter Values'!D79</f>
        <v>3.3E-3</v>
      </c>
      <c r="E15"/>
      <c r="F15"/>
      <c r="G15"/>
      <c r="H15"/>
      <c r="I15"/>
      <c r="J15"/>
      <c r="K15"/>
      <c r="L15"/>
      <c r="M15"/>
      <c r="N15"/>
      <c r="O15"/>
      <c r="P15"/>
      <c r="Q15"/>
      <c r="R15"/>
      <c r="S15"/>
    </row>
    <row r="16" spans="2:19">
      <c r="B16"/>
      <c r="C16"/>
      <c r="D16"/>
      <c r="E16"/>
      <c r="F16"/>
      <c r="G16"/>
      <c r="H16"/>
      <c r="I16"/>
      <c r="J16"/>
      <c r="K16"/>
      <c r="L16"/>
      <c r="M16"/>
      <c r="N16"/>
      <c r="O16"/>
      <c r="P16"/>
      <c r="Q16"/>
      <c r="R16"/>
      <c r="S16"/>
    </row>
    <row r="17" spans="2:50">
      <c r="B17" t="s">
        <v>2</v>
      </c>
      <c r="C17" t="s">
        <v>14</v>
      </c>
      <c r="D17">
        <v>2024</v>
      </c>
      <c r="E17">
        <v>2025</v>
      </c>
      <c r="F17">
        <v>2026</v>
      </c>
      <c r="G17">
        <v>2027</v>
      </c>
      <c r="H17">
        <v>2028</v>
      </c>
      <c r="I17">
        <v>2029</v>
      </c>
      <c r="J17">
        <v>2030</v>
      </c>
      <c r="K17">
        <v>2031</v>
      </c>
      <c r="L17">
        <v>2032</v>
      </c>
      <c r="M17">
        <v>2033</v>
      </c>
      <c r="N17">
        <v>2034</v>
      </c>
      <c r="O17">
        <v>2035</v>
      </c>
      <c r="P17">
        <v>2036</v>
      </c>
      <c r="Q17">
        <v>2037</v>
      </c>
      <c r="R17">
        <v>2038</v>
      </c>
      <c r="S17">
        <v>2039</v>
      </c>
      <c r="T17">
        <v>2040</v>
      </c>
      <c r="U17">
        <v>2041</v>
      </c>
      <c r="V17">
        <v>2042</v>
      </c>
      <c r="W17">
        <v>2043</v>
      </c>
      <c r="X17">
        <v>2044</v>
      </c>
      <c r="Y17">
        <v>2045</v>
      </c>
      <c r="Z17">
        <v>2046</v>
      </c>
      <c r="AA17">
        <v>2047</v>
      </c>
      <c r="AB17">
        <v>2048</v>
      </c>
      <c r="AC17">
        <v>2049</v>
      </c>
      <c r="AD17">
        <v>2050</v>
      </c>
      <c r="AE17">
        <v>2051</v>
      </c>
      <c r="AF17">
        <v>2052</v>
      </c>
      <c r="AG17">
        <v>2053</v>
      </c>
      <c r="AH17">
        <v>2054</v>
      </c>
      <c r="AI17">
        <v>2055</v>
      </c>
      <c r="AJ17">
        <v>2056</v>
      </c>
      <c r="AK17">
        <v>2057</v>
      </c>
      <c r="AL17">
        <v>2058</v>
      </c>
      <c r="AM17">
        <v>2059</v>
      </c>
      <c r="AN17">
        <v>2060</v>
      </c>
      <c r="AO17">
        <v>2061</v>
      </c>
      <c r="AP17">
        <v>2062</v>
      </c>
      <c r="AQ17">
        <v>2063</v>
      </c>
      <c r="AR17">
        <v>2064</v>
      </c>
      <c r="AS17">
        <v>2065</v>
      </c>
      <c r="AT17">
        <v>2066</v>
      </c>
      <c r="AU17">
        <v>2067</v>
      </c>
      <c r="AV17">
        <v>2068</v>
      </c>
      <c r="AW17">
        <v>2069</v>
      </c>
      <c r="AX17">
        <v>2070</v>
      </c>
    </row>
    <row r="18" spans="2:50">
      <c r="B18" t="s">
        <v>382</v>
      </c>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row>
    <row r="19" spans="2:50">
      <c r="B19" t="str">
        <f>Detours!B50</f>
        <v>Total Vehicle Miles Avoided</v>
      </c>
      <c r="C19" t="str">
        <f>Detours!C50</f>
        <v>miles/year</v>
      </c>
      <c r="D19">
        <f>Detours!D50</f>
        <v>0</v>
      </c>
      <c r="E19">
        <f>Detours!E50</f>
        <v>0</v>
      </c>
      <c r="F19">
        <f>Detours!F50</f>
        <v>0</v>
      </c>
      <c r="G19">
        <f>Detours!G50</f>
        <v>0</v>
      </c>
      <c r="H19">
        <f>Detours!H50</f>
        <v>0</v>
      </c>
      <c r="I19">
        <f>Detours!I50</f>
        <v>0</v>
      </c>
      <c r="J19">
        <f>Detours!J50</f>
        <v>0</v>
      </c>
      <c r="K19">
        <f>Detours!K50</f>
        <v>768.54801064419769</v>
      </c>
      <c r="L19">
        <f>Detours!L50</f>
        <v>768.54801064419769</v>
      </c>
      <c r="M19">
        <f>Detours!M50</f>
        <v>768.54801064419769</v>
      </c>
      <c r="N19">
        <f>Detours!N50</f>
        <v>768.54801064419769</v>
      </c>
      <c r="O19">
        <f>Detours!O50</f>
        <v>768.54801064419769</v>
      </c>
      <c r="P19">
        <f>Detours!P50</f>
        <v>768.54801064419769</v>
      </c>
      <c r="Q19">
        <f>Detours!Q50</f>
        <v>768.54801064419769</v>
      </c>
      <c r="R19">
        <f>Detours!R50</f>
        <v>768.54801064419769</v>
      </c>
      <c r="S19">
        <f>Detours!S50</f>
        <v>768.54801064419769</v>
      </c>
      <c r="T19">
        <f>Detours!T50</f>
        <v>768.54801064419769</v>
      </c>
      <c r="U19">
        <f>Detours!U50</f>
        <v>768.54801064419769</v>
      </c>
      <c r="V19">
        <f>Detours!V50</f>
        <v>768.54801064419769</v>
      </c>
      <c r="W19">
        <f>Detours!W50</f>
        <v>768.54801064419769</v>
      </c>
      <c r="X19">
        <f>Detours!X50</f>
        <v>768.54801064419769</v>
      </c>
      <c r="Y19">
        <f>Detours!Y50</f>
        <v>768.54801064419769</v>
      </c>
      <c r="Z19">
        <f>Detours!Z50</f>
        <v>768.54801064419769</v>
      </c>
      <c r="AA19">
        <f>Detours!AA50</f>
        <v>768.54801064419769</v>
      </c>
      <c r="AB19">
        <f>Detours!AB50</f>
        <v>768.54801064419769</v>
      </c>
      <c r="AC19">
        <f>Detours!AC50</f>
        <v>768.54801064419769</v>
      </c>
      <c r="AD19">
        <f>Detours!AD50</f>
        <v>768.54801064419769</v>
      </c>
      <c r="AE19">
        <f>Detours!AE50</f>
        <v>768.54801064419769</v>
      </c>
      <c r="AF19">
        <f>Detours!AF50</f>
        <v>768.54801064419769</v>
      </c>
      <c r="AG19">
        <f>Detours!AG50</f>
        <v>768.54801064419769</v>
      </c>
      <c r="AH19">
        <f>Detours!AH50</f>
        <v>768.54801064419769</v>
      </c>
      <c r="AI19">
        <f>Detours!AI50</f>
        <v>768.54801064419769</v>
      </c>
      <c r="AJ19">
        <f>Detours!AJ50</f>
        <v>768.54801064419769</v>
      </c>
      <c r="AK19">
        <f>Detours!AK50</f>
        <v>768.54801064419769</v>
      </c>
      <c r="AL19">
        <f>Detours!AL50</f>
        <v>768.54801064419769</v>
      </c>
      <c r="AM19">
        <f>Detours!AM50</f>
        <v>768.54801064419769</v>
      </c>
      <c r="AN19">
        <f>Detours!AN50</f>
        <v>768.54801064419769</v>
      </c>
      <c r="AO19">
        <f>Detours!AO50</f>
        <v>768.54801064419769</v>
      </c>
      <c r="AP19">
        <f>Detours!AP50</f>
        <v>768.54801064419769</v>
      </c>
      <c r="AQ19">
        <f>Detours!AQ50</f>
        <v>768.54801064419769</v>
      </c>
      <c r="AR19">
        <f>Detours!AR50</f>
        <v>768.54801064419769</v>
      </c>
      <c r="AS19">
        <f>Detours!AS50</f>
        <v>768.54801064419769</v>
      </c>
      <c r="AT19">
        <f>Detours!AT50</f>
        <v>768.54801064419769</v>
      </c>
      <c r="AU19">
        <f>Detours!AU50</f>
        <v>768.54801064419769</v>
      </c>
      <c r="AV19">
        <f>Detours!AV50</f>
        <v>768.54801064419769</v>
      </c>
      <c r="AW19">
        <f>Detours!AW50</f>
        <v>768.54801064419769</v>
      </c>
      <c r="AX19">
        <f>Detours!AX50</f>
        <v>768.54801064419769</v>
      </c>
    </row>
    <row r="20" spans="2:50">
      <c r="B20" t="s">
        <v>383</v>
      </c>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row>
    <row r="21" spans="2:50">
      <c r="B21" t="s">
        <v>384</v>
      </c>
      <c r="C21" t="s">
        <v>338</v>
      </c>
      <c r="D21">
        <f t="shared" ref="D21:AX21" si="0">D$19*$D$13</f>
        <v>0</v>
      </c>
      <c r="E21">
        <f t="shared" si="0"/>
        <v>0</v>
      </c>
      <c r="F21">
        <f t="shared" si="0"/>
        <v>0</v>
      </c>
      <c r="G21">
        <f t="shared" si="0"/>
        <v>0</v>
      </c>
      <c r="H21">
        <f t="shared" si="0"/>
        <v>0</v>
      </c>
      <c r="I21">
        <f t="shared" si="0"/>
        <v>0</v>
      </c>
      <c r="J21">
        <f t="shared" si="0"/>
        <v>0</v>
      </c>
      <c r="K21">
        <f t="shared" si="0"/>
        <v>104.52252944761089</v>
      </c>
      <c r="L21">
        <f t="shared" si="0"/>
        <v>104.52252944761089</v>
      </c>
      <c r="M21">
        <f t="shared" si="0"/>
        <v>104.52252944761089</v>
      </c>
      <c r="N21">
        <f t="shared" si="0"/>
        <v>104.52252944761089</v>
      </c>
      <c r="O21">
        <f t="shared" si="0"/>
        <v>104.52252944761089</v>
      </c>
      <c r="P21">
        <f t="shared" si="0"/>
        <v>104.52252944761089</v>
      </c>
      <c r="Q21">
        <f t="shared" si="0"/>
        <v>104.52252944761089</v>
      </c>
      <c r="R21">
        <f t="shared" si="0"/>
        <v>104.52252944761089</v>
      </c>
      <c r="S21">
        <f t="shared" si="0"/>
        <v>104.52252944761089</v>
      </c>
      <c r="T21">
        <f t="shared" si="0"/>
        <v>104.52252944761089</v>
      </c>
      <c r="U21">
        <f t="shared" si="0"/>
        <v>104.52252944761089</v>
      </c>
      <c r="V21">
        <f t="shared" si="0"/>
        <v>104.52252944761089</v>
      </c>
      <c r="W21">
        <f t="shared" si="0"/>
        <v>104.52252944761089</v>
      </c>
      <c r="X21">
        <f t="shared" si="0"/>
        <v>104.52252944761089</v>
      </c>
      <c r="Y21">
        <f t="shared" si="0"/>
        <v>104.52252944761089</v>
      </c>
      <c r="Z21">
        <f t="shared" si="0"/>
        <v>104.52252944761089</v>
      </c>
      <c r="AA21">
        <f t="shared" si="0"/>
        <v>104.52252944761089</v>
      </c>
      <c r="AB21">
        <f t="shared" si="0"/>
        <v>104.52252944761089</v>
      </c>
      <c r="AC21">
        <f t="shared" si="0"/>
        <v>104.52252944761089</v>
      </c>
      <c r="AD21">
        <f t="shared" si="0"/>
        <v>104.52252944761089</v>
      </c>
      <c r="AE21">
        <f t="shared" si="0"/>
        <v>104.52252944761089</v>
      </c>
      <c r="AF21">
        <f t="shared" si="0"/>
        <v>104.52252944761089</v>
      </c>
      <c r="AG21">
        <f t="shared" si="0"/>
        <v>104.52252944761089</v>
      </c>
      <c r="AH21">
        <f t="shared" si="0"/>
        <v>104.52252944761089</v>
      </c>
      <c r="AI21">
        <f t="shared" si="0"/>
        <v>104.52252944761089</v>
      </c>
      <c r="AJ21">
        <f t="shared" si="0"/>
        <v>104.52252944761089</v>
      </c>
      <c r="AK21">
        <f t="shared" si="0"/>
        <v>104.52252944761089</v>
      </c>
      <c r="AL21">
        <f t="shared" si="0"/>
        <v>104.52252944761089</v>
      </c>
      <c r="AM21">
        <f t="shared" si="0"/>
        <v>104.52252944761089</v>
      </c>
      <c r="AN21">
        <f t="shared" si="0"/>
        <v>104.52252944761089</v>
      </c>
      <c r="AO21">
        <f t="shared" si="0"/>
        <v>104.52252944761089</v>
      </c>
      <c r="AP21">
        <f t="shared" si="0"/>
        <v>104.52252944761089</v>
      </c>
      <c r="AQ21">
        <f t="shared" si="0"/>
        <v>104.52252944761089</v>
      </c>
      <c r="AR21">
        <f t="shared" si="0"/>
        <v>104.52252944761089</v>
      </c>
      <c r="AS21">
        <f t="shared" si="0"/>
        <v>104.52252944761089</v>
      </c>
      <c r="AT21">
        <f t="shared" si="0"/>
        <v>104.52252944761089</v>
      </c>
      <c r="AU21">
        <f t="shared" si="0"/>
        <v>104.52252944761089</v>
      </c>
      <c r="AV21">
        <f t="shared" si="0"/>
        <v>104.52252944761089</v>
      </c>
      <c r="AW21">
        <f t="shared" si="0"/>
        <v>104.52252944761089</v>
      </c>
      <c r="AX21">
        <f t="shared" si="0"/>
        <v>104.52252944761089</v>
      </c>
    </row>
    <row r="22" spans="2:50">
      <c r="B22" t="s">
        <v>385</v>
      </c>
      <c r="C22" t="s">
        <v>338</v>
      </c>
      <c r="D22">
        <f t="shared" ref="D22:AX22" si="1">D$19*$D$15</f>
        <v>0</v>
      </c>
      <c r="E22">
        <f t="shared" si="1"/>
        <v>0</v>
      </c>
      <c r="F22">
        <f t="shared" si="1"/>
        <v>0</v>
      </c>
      <c r="G22">
        <f t="shared" si="1"/>
        <v>0</v>
      </c>
      <c r="H22">
        <f t="shared" si="1"/>
        <v>0</v>
      </c>
      <c r="I22">
        <f t="shared" si="1"/>
        <v>0</v>
      </c>
      <c r="J22">
        <f t="shared" si="1"/>
        <v>0</v>
      </c>
      <c r="K22">
        <f t="shared" si="1"/>
        <v>2.5362084351258525</v>
      </c>
      <c r="L22">
        <f t="shared" si="1"/>
        <v>2.5362084351258525</v>
      </c>
      <c r="M22">
        <f t="shared" si="1"/>
        <v>2.5362084351258525</v>
      </c>
      <c r="N22">
        <f t="shared" si="1"/>
        <v>2.5362084351258525</v>
      </c>
      <c r="O22">
        <f t="shared" si="1"/>
        <v>2.5362084351258525</v>
      </c>
      <c r="P22">
        <f t="shared" si="1"/>
        <v>2.5362084351258525</v>
      </c>
      <c r="Q22">
        <f t="shared" si="1"/>
        <v>2.5362084351258525</v>
      </c>
      <c r="R22">
        <f t="shared" si="1"/>
        <v>2.5362084351258525</v>
      </c>
      <c r="S22">
        <f t="shared" si="1"/>
        <v>2.5362084351258525</v>
      </c>
      <c r="T22">
        <f t="shared" si="1"/>
        <v>2.5362084351258525</v>
      </c>
      <c r="U22">
        <f t="shared" si="1"/>
        <v>2.5362084351258525</v>
      </c>
      <c r="V22">
        <f t="shared" si="1"/>
        <v>2.5362084351258525</v>
      </c>
      <c r="W22">
        <f t="shared" si="1"/>
        <v>2.5362084351258525</v>
      </c>
      <c r="X22">
        <f t="shared" si="1"/>
        <v>2.5362084351258525</v>
      </c>
      <c r="Y22">
        <f t="shared" si="1"/>
        <v>2.5362084351258525</v>
      </c>
      <c r="Z22">
        <f t="shared" si="1"/>
        <v>2.5362084351258525</v>
      </c>
      <c r="AA22">
        <f t="shared" si="1"/>
        <v>2.5362084351258525</v>
      </c>
      <c r="AB22">
        <f t="shared" si="1"/>
        <v>2.5362084351258525</v>
      </c>
      <c r="AC22">
        <f t="shared" si="1"/>
        <v>2.5362084351258525</v>
      </c>
      <c r="AD22">
        <f t="shared" si="1"/>
        <v>2.5362084351258525</v>
      </c>
      <c r="AE22">
        <f t="shared" si="1"/>
        <v>2.5362084351258525</v>
      </c>
      <c r="AF22">
        <f t="shared" si="1"/>
        <v>2.5362084351258525</v>
      </c>
      <c r="AG22">
        <f t="shared" si="1"/>
        <v>2.5362084351258525</v>
      </c>
      <c r="AH22">
        <f t="shared" si="1"/>
        <v>2.5362084351258525</v>
      </c>
      <c r="AI22">
        <f t="shared" si="1"/>
        <v>2.5362084351258525</v>
      </c>
      <c r="AJ22">
        <f t="shared" si="1"/>
        <v>2.5362084351258525</v>
      </c>
      <c r="AK22">
        <f t="shared" si="1"/>
        <v>2.5362084351258525</v>
      </c>
      <c r="AL22">
        <f t="shared" si="1"/>
        <v>2.5362084351258525</v>
      </c>
      <c r="AM22">
        <f t="shared" si="1"/>
        <v>2.5362084351258525</v>
      </c>
      <c r="AN22">
        <f t="shared" si="1"/>
        <v>2.5362084351258525</v>
      </c>
      <c r="AO22">
        <f t="shared" si="1"/>
        <v>2.5362084351258525</v>
      </c>
      <c r="AP22">
        <f t="shared" si="1"/>
        <v>2.5362084351258525</v>
      </c>
      <c r="AQ22">
        <f t="shared" si="1"/>
        <v>2.5362084351258525</v>
      </c>
      <c r="AR22">
        <f t="shared" si="1"/>
        <v>2.5362084351258525</v>
      </c>
      <c r="AS22">
        <f t="shared" si="1"/>
        <v>2.5362084351258525</v>
      </c>
      <c r="AT22">
        <f t="shared" si="1"/>
        <v>2.5362084351258525</v>
      </c>
      <c r="AU22">
        <f t="shared" si="1"/>
        <v>2.5362084351258525</v>
      </c>
      <c r="AV22">
        <f t="shared" si="1"/>
        <v>2.5362084351258525</v>
      </c>
      <c r="AW22">
        <f t="shared" si="1"/>
        <v>2.5362084351258525</v>
      </c>
      <c r="AX22">
        <f t="shared" si="1"/>
        <v>2.5362084351258525</v>
      </c>
    </row>
    <row r="23" spans="2:50">
      <c r="B23" t="s">
        <v>386</v>
      </c>
      <c r="C23" t="s">
        <v>338</v>
      </c>
      <c r="D23">
        <f>SUM(D21:D22)</f>
        <v>0</v>
      </c>
      <c r="E23">
        <f t="shared" ref="E23:AX23" si="2">SUM(E21:E22)</f>
        <v>0</v>
      </c>
      <c r="F23">
        <f t="shared" si="2"/>
        <v>0</v>
      </c>
      <c r="G23">
        <f t="shared" si="2"/>
        <v>0</v>
      </c>
      <c r="H23">
        <f t="shared" si="2"/>
        <v>0</v>
      </c>
      <c r="I23">
        <f t="shared" si="2"/>
        <v>0</v>
      </c>
      <c r="J23">
        <f t="shared" si="2"/>
        <v>0</v>
      </c>
      <c r="K23">
        <f t="shared" si="2"/>
        <v>107.05873788273675</v>
      </c>
      <c r="L23">
        <f t="shared" si="2"/>
        <v>107.05873788273675</v>
      </c>
      <c r="M23">
        <f t="shared" si="2"/>
        <v>107.05873788273675</v>
      </c>
      <c r="N23">
        <f t="shared" si="2"/>
        <v>107.05873788273675</v>
      </c>
      <c r="O23">
        <f t="shared" si="2"/>
        <v>107.05873788273675</v>
      </c>
      <c r="P23">
        <f t="shared" si="2"/>
        <v>107.05873788273675</v>
      </c>
      <c r="Q23">
        <f t="shared" si="2"/>
        <v>107.05873788273675</v>
      </c>
      <c r="R23">
        <f t="shared" si="2"/>
        <v>107.05873788273675</v>
      </c>
      <c r="S23">
        <f t="shared" si="2"/>
        <v>107.05873788273675</v>
      </c>
      <c r="T23">
        <f t="shared" si="2"/>
        <v>107.05873788273675</v>
      </c>
      <c r="U23">
        <f t="shared" si="2"/>
        <v>107.05873788273675</v>
      </c>
      <c r="V23">
        <f t="shared" si="2"/>
        <v>107.05873788273675</v>
      </c>
      <c r="W23">
        <f t="shared" si="2"/>
        <v>107.05873788273675</v>
      </c>
      <c r="X23">
        <f t="shared" si="2"/>
        <v>107.05873788273675</v>
      </c>
      <c r="Y23">
        <f t="shared" si="2"/>
        <v>107.05873788273675</v>
      </c>
      <c r="Z23">
        <f t="shared" si="2"/>
        <v>107.05873788273675</v>
      </c>
      <c r="AA23">
        <f t="shared" si="2"/>
        <v>107.05873788273675</v>
      </c>
      <c r="AB23">
        <f t="shared" si="2"/>
        <v>107.05873788273675</v>
      </c>
      <c r="AC23">
        <f t="shared" si="2"/>
        <v>107.05873788273675</v>
      </c>
      <c r="AD23">
        <f t="shared" si="2"/>
        <v>107.05873788273675</v>
      </c>
      <c r="AE23">
        <f t="shared" si="2"/>
        <v>107.05873788273675</v>
      </c>
      <c r="AF23">
        <f t="shared" si="2"/>
        <v>107.05873788273675</v>
      </c>
      <c r="AG23">
        <f t="shared" si="2"/>
        <v>107.05873788273675</v>
      </c>
      <c r="AH23">
        <f t="shared" si="2"/>
        <v>107.05873788273675</v>
      </c>
      <c r="AI23">
        <f t="shared" si="2"/>
        <v>107.05873788273675</v>
      </c>
      <c r="AJ23">
        <f t="shared" si="2"/>
        <v>107.05873788273675</v>
      </c>
      <c r="AK23">
        <f t="shared" si="2"/>
        <v>107.05873788273675</v>
      </c>
      <c r="AL23">
        <f t="shared" si="2"/>
        <v>107.05873788273675</v>
      </c>
      <c r="AM23">
        <f t="shared" si="2"/>
        <v>107.05873788273675</v>
      </c>
      <c r="AN23">
        <f t="shared" si="2"/>
        <v>107.05873788273675</v>
      </c>
      <c r="AO23">
        <f t="shared" si="2"/>
        <v>107.05873788273675</v>
      </c>
      <c r="AP23">
        <f t="shared" si="2"/>
        <v>107.05873788273675</v>
      </c>
      <c r="AQ23">
        <f t="shared" si="2"/>
        <v>107.05873788273675</v>
      </c>
      <c r="AR23">
        <f t="shared" si="2"/>
        <v>107.05873788273675</v>
      </c>
      <c r="AS23">
        <f t="shared" si="2"/>
        <v>107.05873788273675</v>
      </c>
      <c r="AT23">
        <f t="shared" si="2"/>
        <v>107.05873788273675</v>
      </c>
      <c r="AU23">
        <f t="shared" si="2"/>
        <v>107.05873788273675</v>
      </c>
      <c r="AV23">
        <f t="shared" si="2"/>
        <v>107.05873788273675</v>
      </c>
      <c r="AW23">
        <f t="shared" si="2"/>
        <v>107.05873788273675</v>
      </c>
      <c r="AX23">
        <f t="shared" si="2"/>
        <v>107.05873788273675</v>
      </c>
    </row>
    <row r="25" spans="2:50">
      <c r="B25" t="s">
        <v>346</v>
      </c>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row>
    <row r="26" spans="2:50">
      <c r="B26" t="s">
        <v>2</v>
      </c>
      <c r="C26" t="s">
        <v>14</v>
      </c>
      <c r="D26" t="s">
        <v>3</v>
      </c>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row>
    <row r="27" spans="2:50" s="122" customFormat="1">
      <c r="B27" s="148" t="s">
        <v>347</v>
      </c>
      <c r="C27" s="248"/>
      <c r="D27" s="248"/>
      <c r="I27" s="221"/>
      <c r="J27" s="219"/>
      <c r="K27" s="219"/>
      <c r="L27" s="219"/>
      <c r="M27" s="219"/>
      <c r="N27" s="219"/>
      <c r="O27" s="219"/>
      <c r="P27" s="219"/>
      <c r="Q27" s="219"/>
      <c r="R27" s="219"/>
      <c r="S27" s="219"/>
    </row>
    <row r="28" spans="2:50">
      <c r="B28" t="s">
        <v>384</v>
      </c>
      <c r="C28" t="s">
        <v>175</v>
      </c>
      <c r="D28">
        <f>SUM(D21:AP21)</f>
        <v>3344.7209423235477</v>
      </c>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row>
    <row r="29" spans="2:50">
      <c r="B29" t="s">
        <v>385</v>
      </c>
      <c r="C29" t="s">
        <v>175</v>
      </c>
      <c r="D29">
        <f>SUM(D22:AP22)</f>
        <v>81.158669924027294</v>
      </c>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row>
    <row r="30" spans="2:50" s="122" customFormat="1">
      <c r="B30" s="148" t="s">
        <v>380</v>
      </c>
      <c r="C30" s="248"/>
      <c r="D30" s="248"/>
      <c r="I30" s="221"/>
      <c r="J30" s="219"/>
      <c r="K30" s="219"/>
      <c r="L30" s="219"/>
      <c r="M30" s="219"/>
      <c r="N30" s="219"/>
      <c r="O30" s="219"/>
      <c r="P30" s="219"/>
      <c r="Q30" s="219"/>
      <c r="R30" s="219"/>
      <c r="S30" s="219"/>
    </row>
    <row r="31" spans="2:50">
      <c r="B31" t="s">
        <v>384</v>
      </c>
      <c r="C31" t="s">
        <v>175</v>
      </c>
      <c r="D31">
        <f>D28/30</f>
        <v>111.49069807745158</v>
      </c>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row>
    <row r="32" spans="2:50">
      <c r="B32" t="s">
        <v>385</v>
      </c>
      <c r="C32" t="s">
        <v>175</v>
      </c>
      <c r="D32">
        <f>D29/30</f>
        <v>2.7052889974675765</v>
      </c>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row>
  </sheetData>
  <phoneticPr fontId="3"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sheetPr>
  <dimension ref="A1:AX60"/>
  <sheetViews>
    <sheetView showGridLines="0" topLeftCell="A44" workbookViewId="0">
      <selection activeCell="G12" sqref="G12"/>
    </sheetView>
  </sheetViews>
  <sheetFormatPr defaultColWidth="8.75" defaultRowHeight="16.899999999999999"/>
  <cols>
    <col min="1" max="1" width="2.375" style="131" customWidth="1"/>
    <col min="2" max="2" width="36.25" style="131" customWidth="1"/>
    <col min="3" max="3" width="23.625" style="131" customWidth="1"/>
    <col min="4" max="4" width="12.25" style="131" customWidth="1"/>
    <col min="5" max="7" width="15.75" style="131" customWidth="1"/>
    <col min="8" max="8" width="16.25" style="131" customWidth="1"/>
    <col min="9" max="18" width="15.75" style="131" customWidth="1"/>
    <col min="19" max="19" width="15.75" style="135" customWidth="1"/>
    <col min="20" max="50" width="15.75" style="131" customWidth="1"/>
    <col min="51" max="16384" width="8.75" style="131"/>
  </cols>
  <sheetData>
    <row r="1" spans="1:19" s="174" customFormat="1" ht="24.6">
      <c r="A1"/>
      <c r="B1" t="s">
        <v>387</v>
      </c>
      <c r="C1"/>
      <c r="D1"/>
      <c r="E1"/>
      <c r="F1"/>
      <c r="G1"/>
      <c r="H1"/>
      <c r="I1"/>
      <c r="J1"/>
      <c r="K1"/>
      <c r="L1"/>
      <c r="M1"/>
      <c r="N1"/>
      <c r="O1"/>
      <c r="P1"/>
      <c r="Q1"/>
      <c r="R1"/>
      <c r="S1"/>
    </row>
    <row r="2" spans="1:19">
      <c r="A2"/>
      <c r="B2"/>
      <c r="C2"/>
      <c r="D2"/>
      <c r="E2"/>
      <c r="F2"/>
      <c r="G2"/>
      <c r="H2"/>
      <c r="I2"/>
      <c r="J2"/>
      <c r="K2"/>
      <c r="L2"/>
      <c r="M2"/>
      <c r="N2"/>
      <c r="O2"/>
      <c r="P2"/>
      <c r="Q2"/>
      <c r="R2"/>
      <c r="S2"/>
    </row>
    <row r="3" spans="1:19" s="11" customFormat="1" ht="15">
      <c r="A3"/>
      <c r="B3" t="s">
        <v>42</v>
      </c>
      <c r="C3"/>
      <c r="D3"/>
      <c r="E3"/>
      <c r="F3"/>
      <c r="G3"/>
      <c r="H3"/>
      <c r="I3"/>
      <c r="J3"/>
      <c r="K3"/>
      <c r="L3"/>
      <c r="M3"/>
      <c r="N3"/>
      <c r="O3"/>
      <c r="P3"/>
      <c r="Q3"/>
      <c r="R3"/>
      <c r="S3"/>
    </row>
    <row r="4" spans="1:19" s="11" customFormat="1" ht="15">
      <c r="A4"/>
      <c r="B4" t="s">
        <v>43</v>
      </c>
      <c r="C4"/>
      <c r="D4"/>
      <c r="E4"/>
      <c r="F4"/>
      <c r="G4"/>
      <c r="H4"/>
      <c r="I4"/>
      <c r="J4"/>
      <c r="K4"/>
      <c r="L4"/>
      <c r="M4"/>
      <c r="N4"/>
      <c r="O4"/>
      <c r="P4"/>
      <c r="Q4"/>
      <c r="R4"/>
      <c r="S4"/>
    </row>
    <row r="5" spans="1:19" s="11" customFormat="1" ht="15">
      <c r="A5"/>
      <c r="B5" t="s">
        <v>44</v>
      </c>
      <c r="C5"/>
      <c r="D5"/>
      <c r="E5"/>
      <c r="F5"/>
      <c r="G5"/>
      <c r="H5"/>
      <c r="I5"/>
      <c r="J5"/>
      <c r="K5"/>
      <c r="L5"/>
      <c r="M5"/>
      <c r="N5"/>
      <c r="O5"/>
      <c r="P5"/>
      <c r="Q5"/>
      <c r="R5"/>
      <c r="S5"/>
    </row>
    <row r="6" spans="1:19" s="11" customFormat="1" ht="15">
      <c r="A6"/>
      <c r="B6" t="s">
        <v>45</v>
      </c>
      <c r="C6"/>
      <c r="D6"/>
      <c r="E6"/>
      <c r="F6"/>
      <c r="G6"/>
      <c r="H6"/>
      <c r="I6"/>
      <c r="J6"/>
      <c r="K6"/>
      <c r="L6"/>
      <c r="M6"/>
      <c r="N6"/>
      <c r="O6"/>
      <c r="P6"/>
      <c r="Q6"/>
      <c r="R6"/>
      <c r="S6"/>
    </row>
    <row r="7" spans="1:19" s="11" customFormat="1" ht="15">
      <c r="A7"/>
      <c r="B7" t="s">
        <v>46</v>
      </c>
      <c r="C7"/>
      <c r="D7"/>
      <c r="E7"/>
      <c r="F7"/>
      <c r="G7"/>
      <c r="H7"/>
      <c r="I7"/>
      <c r="J7"/>
      <c r="K7"/>
      <c r="L7"/>
      <c r="M7"/>
      <c r="N7"/>
      <c r="O7"/>
      <c r="P7"/>
      <c r="Q7"/>
      <c r="R7"/>
      <c r="S7"/>
    </row>
    <row r="8" spans="1:19" s="11" customFormat="1" ht="15">
      <c r="A8"/>
      <c r="B8"/>
      <c r="C8"/>
      <c r="D8"/>
      <c r="E8"/>
      <c r="F8"/>
      <c r="G8"/>
      <c r="H8"/>
      <c r="I8"/>
      <c r="J8"/>
      <c r="K8"/>
      <c r="L8"/>
      <c r="M8"/>
      <c r="N8"/>
      <c r="O8"/>
      <c r="P8"/>
      <c r="Q8"/>
      <c r="R8"/>
      <c r="S8"/>
    </row>
    <row r="9" spans="1:19" s="11" customFormat="1" ht="15">
      <c r="A9"/>
      <c r="B9" t="s">
        <v>240</v>
      </c>
      <c r="C9"/>
      <c r="D9"/>
      <c r="E9"/>
      <c r="F9"/>
      <c r="G9"/>
      <c r="H9"/>
      <c r="I9"/>
      <c r="J9"/>
      <c r="K9"/>
      <c r="L9"/>
      <c r="M9"/>
      <c r="N9"/>
      <c r="O9"/>
      <c r="P9"/>
      <c r="Q9"/>
      <c r="R9"/>
      <c r="S9"/>
    </row>
    <row r="10" spans="1:19" s="11" customFormat="1" ht="15">
      <c r="A10"/>
      <c r="B10" t="s">
        <v>2</v>
      </c>
      <c r="C10" t="s">
        <v>14</v>
      </c>
      <c r="D10" t="s">
        <v>3</v>
      </c>
      <c r="E10"/>
      <c r="F10"/>
      <c r="G10"/>
      <c r="H10"/>
      <c r="I10"/>
      <c r="J10"/>
      <c r="K10"/>
      <c r="L10"/>
      <c r="M10"/>
      <c r="N10"/>
      <c r="O10"/>
      <c r="P10"/>
      <c r="Q10"/>
      <c r="R10"/>
      <c r="S10"/>
    </row>
    <row r="11" spans="1:19" s="122" customFormat="1" ht="15">
      <c r="B11" s="249" t="s">
        <v>139</v>
      </c>
      <c r="C11" s="250"/>
      <c r="D11" s="248"/>
      <c r="I11" s="221"/>
      <c r="J11" s="219"/>
      <c r="K11" s="219"/>
      <c r="L11" s="219"/>
      <c r="M11" s="219"/>
      <c r="N11" s="219"/>
      <c r="O11" s="219"/>
      <c r="P11" s="219"/>
      <c r="Q11" s="219"/>
      <c r="R11" s="219"/>
      <c r="S11" s="219"/>
    </row>
    <row r="12" spans="1:19" s="11" customFormat="1" ht="15">
      <c r="A12"/>
      <c r="B12" t="s">
        <v>388</v>
      </c>
      <c r="C12" t="s">
        <v>154</v>
      </c>
      <c r="D12">
        <v>9.9999999999999995E-7</v>
      </c>
      <c r="E12"/>
      <c r="F12"/>
      <c r="G12"/>
      <c r="H12"/>
      <c r="I12"/>
      <c r="J12"/>
      <c r="K12"/>
      <c r="L12"/>
      <c r="M12"/>
      <c r="N12"/>
      <c r="O12"/>
      <c r="P12"/>
      <c r="Q12"/>
      <c r="R12"/>
      <c r="S12"/>
    </row>
    <row r="13" spans="1:19" s="122" customFormat="1" ht="15">
      <c r="B13" s="249" t="str">
        <f>'Parameter Values'!B90</f>
        <v>Passenger Vehicle Emissions Factors</v>
      </c>
      <c r="C13" s="250"/>
      <c r="D13" s="248"/>
      <c r="I13" s="221"/>
      <c r="J13" s="219"/>
      <c r="K13" s="219"/>
      <c r="L13" s="219"/>
      <c r="M13" s="219"/>
      <c r="N13" s="219"/>
      <c r="O13" s="219"/>
      <c r="P13" s="219"/>
      <c r="Q13" s="219"/>
      <c r="R13" s="219"/>
      <c r="S13" s="219"/>
    </row>
    <row r="14" spans="1:19" s="11" customFormat="1" ht="15">
      <c r="A14"/>
      <c r="B14" t="str">
        <f>'Parameter Values'!B91</f>
        <v>Emissions Factors per Mile</v>
      </c>
      <c r="C14"/>
      <c r="D14"/>
      <c r="E14"/>
      <c r="F14"/>
      <c r="G14"/>
      <c r="H14"/>
      <c r="I14"/>
      <c r="J14"/>
      <c r="K14"/>
      <c r="L14"/>
      <c r="M14"/>
      <c r="N14"/>
      <c r="O14"/>
      <c r="P14"/>
      <c r="Q14"/>
      <c r="R14"/>
      <c r="S14"/>
    </row>
    <row r="15" spans="1:19" s="11" customFormat="1" ht="15">
      <c r="A15"/>
      <c r="B15" t="str">
        <f>'Parameter Values'!B92</f>
        <v>NOx</v>
      </c>
      <c r="C15" t="str">
        <f>'Parameter Values'!C92</f>
        <v>grams per mile</v>
      </c>
      <c r="D15">
        <f>'Parameter Values'!D92</f>
        <v>0.19900000000000001</v>
      </c>
      <c r="E15"/>
      <c r="F15"/>
      <c r="G15"/>
      <c r="H15"/>
      <c r="I15"/>
      <c r="J15"/>
      <c r="K15"/>
      <c r="L15"/>
      <c r="M15"/>
      <c r="N15"/>
      <c r="O15"/>
      <c r="P15"/>
      <c r="Q15"/>
      <c r="R15"/>
      <c r="S15"/>
    </row>
    <row r="16" spans="1:19" s="11" customFormat="1" ht="15">
      <c r="A16"/>
      <c r="B16" t="str">
        <f>'Parameter Values'!B93</f>
        <v>SOx</v>
      </c>
      <c r="C16" t="str">
        <f>'Parameter Values'!C93</f>
        <v>grams per mile</v>
      </c>
      <c r="D16">
        <f>'Parameter Values'!D93</f>
        <v>4.1999999999999997E-3</v>
      </c>
      <c r="E16"/>
      <c r="F16"/>
      <c r="G16"/>
      <c r="H16"/>
      <c r="I16"/>
      <c r="J16"/>
      <c r="K16"/>
      <c r="L16"/>
      <c r="M16"/>
      <c r="N16"/>
      <c r="O16"/>
      <c r="P16"/>
      <c r="Q16"/>
      <c r="R16"/>
      <c r="S16"/>
    </row>
    <row r="17" spans="2:50" s="11" customFormat="1" ht="15">
      <c r="B17" t="str">
        <f>'Parameter Values'!B94</f>
        <v>PM2.5</v>
      </c>
      <c r="C17" t="str">
        <f>'Parameter Values'!C94</f>
        <v>grams per mile</v>
      </c>
      <c r="D17">
        <f>'Parameter Values'!D94</f>
        <v>7.0000000000000001E-3</v>
      </c>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row>
    <row r="18" spans="2:50" s="122" customFormat="1" ht="15">
      <c r="B18" s="249" t="str">
        <f>'Parameter Values'!B99</f>
        <v>Truck Emissions Factors</v>
      </c>
      <c r="C18" s="250"/>
      <c r="D18" s="248"/>
      <c r="I18" s="221"/>
      <c r="J18" s="219"/>
      <c r="K18" s="219"/>
      <c r="L18" s="219"/>
      <c r="M18" s="219"/>
      <c r="N18" s="219"/>
      <c r="O18" s="219"/>
      <c r="P18" s="219"/>
      <c r="Q18" s="219"/>
      <c r="R18" s="219"/>
      <c r="S18" s="219"/>
    </row>
    <row r="19" spans="2:50" s="11" customFormat="1" ht="15">
      <c r="B19" t="str">
        <f>'Parameter Values'!B100</f>
        <v>Emissions Factors per Mile</v>
      </c>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row>
    <row r="20" spans="2:50" s="11" customFormat="1" ht="15">
      <c r="B20" t="str">
        <f>'Parameter Values'!B101</f>
        <v>NOx</v>
      </c>
      <c r="C20" t="str">
        <f>'Parameter Values'!C101</f>
        <v>grams per mile</v>
      </c>
      <c r="D20">
        <f>'Parameter Values'!D101</f>
        <v>3.1139999999999999</v>
      </c>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row>
    <row r="21" spans="2:50" s="11" customFormat="1" ht="15">
      <c r="B21" t="str">
        <f>'Parameter Values'!B102</f>
        <v>SOx</v>
      </c>
      <c r="C21" t="str">
        <f>'Parameter Values'!C102</f>
        <v>grams per mile</v>
      </c>
      <c r="D21">
        <f>'Parameter Values'!D102</f>
        <v>1.49E-2</v>
      </c>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row>
    <row r="22" spans="2:50" s="11" customFormat="1" ht="15">
      <c r="B22" t="str">
        <f>'Parameter Values'!B103</f>
        <v>PM2.5</v>
      </c>
      <c r="C22" t="str">
        <f>'Parameter Values'!C103</f>
        <v>grams per mile</v>
      </c>
      <c r="D22">
        <f>'Parameter Values'!D103</f>
        <v>7.3000000000000009E-2</v>
      </c>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row>
    <row r="23" spans="2:50" s="11" customFormat="1" ht="15">
      <c r="B23"/>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row>
    <row r="24" spans="2:50" s="11" customFormat="1" ht="15">
      <c r="B24" t="s">
        <v>389</v>
      </c>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row>
    <row r="25" spans="2:50" s="11" customFormat="1" ht="15">
      <c r="B25" t="s">
        <v>390</v>
      </c>
      <c r="C25" t="s">
        <v>14</v>
      </c>
      <c r="D25">
        <v>2024</v>
      </c>
      <c r="E25">
        <v>2025</v>
      </c>
      <c r="F25">
        <v>2026</v>
      </c>
      <c r="G25">
        <v>2027</v>
      </c>
      <c r="H25">
        <v>2028</v>
      </c>
      <c r="I25">
        <v>2029</v>
      </c>
      <c r="J25">
        <v>2030</v>
      </c>
      <c r="K25">
        <v>2031</v>
      </c>
      <c r="L25">
        <v>2032</v>
      </c>
      <c r="M25">
        <v>2033</v>
      </c>
      <c r="N25">
        <v>2034</v>
      </c>
      <c r="O25">
        <v>2035</v>
      </c>
      <c r="P25">
        <v>2036</v>
      </c>
      <c r="Q25">
        <v>2037</v>
      </c>
      <c r="R25">
        <v>2038</v>
      </c>
      <c r="S25">
        <v>2039</v>
      </c>
      <c r="T25">
        <v>2040</v>
      </c>
      <c r="U25">
        <v>2041</v>
      </c>
      <c r="V25">
        <v>2042</v>
      </c>
      <c r="W25">
        <v>2043</v>
      </c>
      <c r="X25">
        <v>2044</v>
      </c>
      <c r="Y25">
        <v>2045</v>
      </c>
      <c r="Z25">
        <v>2046</v>
      </c>
      <c r="AA25">
        <v>2047</v>
      </c>
      <c r="AB25">
        <v>2048</v>
      </c>
      <c r="AC25">
        <v>2049</v>
      </c>
      <c r="AD25">
        <v>2050</v>
      </c>
      <c r="AE25">
        <v>2051</v>
      </c>
      <c r="AF25">
        <v>2052</v>
      </c>
      <c r="AG25">
        <v>2053</v>
      </c>
      <c r="AH25">
        <v>2054</v>
      </c>
      <c r="AI25">
        <v>2055</v>
      </c>
      <c r="AJ25">
        <v>2056</v>
      </c>
      <c r="AK25">
        <v>2057</v>
      </c>
      <c r="AL25">
        <v>2058</v>
      </c>
      <c r="AM25">
        <v>2059</v>
      </c>
      <c r="AN25">
        <v>2060</v>
      </c>
      <c r="AO25">
        <v>2061</v>
      </c>
      <c r="AP25">
        <v>2062</v>
      </c>
      <c r="AQ25">
        <v>2063</v>
      </c>
      <c r="AR25">
        <v>2064</v>
      </c>
      <c r="AS25">
        <v>2065</v>
      </c>
      <c r="AT25">
        <v>2066</v>
      </c>
      <c r="AU25">
        <v>2067</v>
      </c>
      <c r="AV25">
        <v>2068</v>
      </c>
      <c r="AW25">
        <v>2069</v>
      </c>
      <c r="AX25">
        <v>2070</v>
      </c>
    </row>
    <row r="26" spans="2:50" s="11" customFormat="1" ht="15">
      <c r="B26" t="s">
        <v>221</v>
      </c>
      <c r="C26" t="s">
        <v>391</v>
      </c>
      <c r="D26">
        <v>21600</v>
      </c>
      <c r="E26">
        <v>21600</v>
      </c>
      <c r="F26">
        <v>22000</v>
      </c>
      <c r="G26">
        <v>22500</v>
      </c>
      <c r="H26">
        <v>22900</v>
      </c>
      <c r="I26">
        <v>23300</v>
      </c>
      <c r="J26">
        <v>23800</v>
      </c>
      <c r="K26">
        <v>23800</v>
      </c>
      <c r="L26">
        <v>23800</v>
      </c>
      <c r="M26">
        <v>23800</v>
      </c>
      <c r="N26">
        <v>23800</v>
      </c>
      <c r="O26">
        <v>23800</v>
      </c>
      <c r="P26">
        <v>23800</v>
      </c>
      <c r="Q26">
        <v>23800</v>
      </c>
      <c r="R26">
        <v>23800</v>
      </c>
      <c r="S26">
        <v>23800</v>
      </c>
      <c r="T26">
        <v>23800</v>
      </c>
      <c r="U26">
        <v>23800</v>
      </c>
      <c r="V26">
        <v>23800</v>
      </c>
      <c r="W26">
        <v>23800</v>
      </c>
      <c r="X26">
        <v>23800</v>
      </c>
      <c r="Y26">
        <v>23800</v>
      </c>
      <c r="Z26">
        <v>23800</v>
      </c>
      <c r="AA26">
        <v>23800</v>
      </c>
      <c r="AB26">
        <v>23800</v>
      </c>
      <c r="AC26">
        <v>23800</v>
      </c>
      <c r="AD26">
        <v>23800</v>
      </c>
      <c r="AE26">
        <v>23800</v>
      </c>
      <c r="AF26">
        <v>23800</v>
      </c>
      <c r="AG26">
        <v>23800</v>
      </c>
      <c r="AH26">
        <v>23800</v>
      </c>
      <c r="AI26">
        <v>23800</v>
      </c>
      <c r="AJ26">
        <v>23800</v>
      </c>
      <c r="AK26">
        <v>23800</v>
      </c>
      <c r="AL26">
        <v>23800</v>
      </c>
      <c r="AM26">
        <v>23800</v>
      </c>
      <c r="AN26">
        <v>23800</v>
      </c>
      <c r="AO26">
        <v>23800</v>
      </c>
      <c r="AP26">
        <v>23800</v>
      </c>
      <c r="AQ26">
        <v>23800</v>
      </c>
      <c r="AR26">
        <v>23800</v>
      </c>
      <c r="AS26">
        <v>23800</v>
      </c>
      <c r="AT26">
        <v>23800</v>
      </c>
      <c r="AU26">
        <v>23800</v>
      </c>
      <c r="AV26">
        <v>23800</v>
      </c>
      <c r="AW26">
        <v>23800</v>
      </c>
      <c r="AX26">
        <v>23800</v>
      </c>
    </row>
    <row r="27" spans="2:50" s="11" customFormat="1" ht="15">
      <c r="B27" t="s">
        <v>224</v>
      </c>
      <c r="C27" t="s">
        <v>391</v>
      </c>
      <c r="D27">
        <v>59000</v>
      </c>
      <c r="E27">
        <v>59000</v>
      </c>
      <c r="F27">
        <v>60100</v>
      </c>
      <c r="G27">
        <v>61100</v>
      </c>
      <c r="H27">
        <v>62200</v>
      </c>
      <c r="I27">
        <v>63400</v>
      </c>
      <c r="J27">
        <v>64500</v>
      </c>
      <c r="K27">
        <v>64500</v>
      </c>
      <c r="L27">
        <v>64500</v>
      </c>
      <c r="M27">
        <v>64500</v>
      </c>
      <c r="N27">
        <v>64500</v>
      </c>
      <c r="O27">
        <v>64500</v>
      </c>
      <c r="P27">
        <v>64500</v>
      </c>
      <c r="Q27">
        <v>64500</v>
      </c>
      <c r="R27">
        <v>64500</v>
      </c>
      <c r="S27">
        <v>64500</v>
      </c>
      <c r="T27">
        <v>64500</v>
      </c>
      <c r="U27">
        <v>64500</v>
      </c>
      <c r="V27">
        <v>64500</v>
      </c>
      <c r="W27">
        <v>64500</v>
      </c>
      <c r="X27">
        <v>64500</v>
      </c>
      <c r="Y27">
        <v>64500</v>
      </c>
      <c r="Z27">
        <v>64500</v>
      </c>
      <c r="AA27">
        <v>64500</v>
      </c>
      <c r="AB27">
        <v>64500</v>
      </c>
      <c r="AC27">
        <v>64500</v>
      </c>
      <c r="AD27">
        <v>64500</v>
      </c>
      <c r="AE27">
        <v>64500</v>
      </c>
      <c r="AF27">
        <v>64500</v>
      </c>
      <c r="AG27">
        <v>64500</v>
      </c>
      <c r="AH27">
        <v>64500</v>
      </c>
      <c r="AI27">
        <v>64500</v>
      </c>
      <c r="AJ27">
        <v>64500</v>
      </c>
      <c r="AK27">
        <v>64500</v>
      </c>
      <c r="AL27">
        <v>64500</v>
      </c>
      <c r="AM27">
        <v>64500</v>
      </c>
      <c r="AN27">
        <v>64500</v>
      </c>
      <c r="AO27">
        <v>64500</v>
      </c>
      <c r="AP27">
        <v>64500</v>
      </c>
      <c r="AQ27">
        <v>64500</v>
      </c>
      <c r="AR27">
        <v>64500</v>
      </c>
      <c r="AS27">
        <v>64500</v>
      </c>
      <c r="AT27">
        <v>64500</v>
      </c>
      <c r="AU27">
        <v>64500</v>
      </c>
      <c r="AV27">
        <v>64500</v>
      </c>
      <c r="AW27">
        <v>64500</v>
      </c>
      <c r="AX27">
        <v>64500</v>
      </c>
    </row>
    <row r="28" spans="2:50" s="11" customFormat="1" ht="15">
      <c r="B28" t="s">
        <v>226</v>
      </c>
      <c r="C28" t="s">
        <v>391</v>
      </c>
      <c r="D28">
        <v>1054000</v>
      </c>
      <c r="E28">
        <v>1054000</v>
      </c>
      <c r="F28">
        <v>1070700</v>
      </c>
      <c r="G28">
        <v>1087800</v>
      </c>
      <c r="H28">
        <v>1105100</v>
      </c>
      <c r="I28">
        <v>1122600</v>
      </c>
      <c r="J28">
        <v>1140500</v>
      </c>
      <c r="K28">
        <v>1140500</v>
      </c>
      <c r="L28">
        <v>1140500</v>
      </c>
      <c r="M28">
        <v>1140500</v>
      </c>
      <c r="N28">
        <v>1140500</v>
      </c>
      <c r="O28">
        <v>1140500</v>
      </c>
      <c r="P28">
        <v>1140500</v>
      </c>
      <c r="Q28">
        <v>1140500</v>
      </c>
      <c r="R28">
        <v>1140500</v>
      </c>
      <c r="S28">
        <v>1140500</v>
      </c>
      <c r="T28">
        <v>1140500</v>
      </c>
      <c r="U28">
        <v>1140500</v>
      </c>
      <c r="V28">
        <v>1140500</v>
      </c>
      <c r="W28">
        <v>1140500</v>
      </c>
      <c r="X28">
        <v>1140500</v>
      </c>
      <c r="Y28">
        <v>1140500</v>
      </c>
      <c r="Z28">
        <v>1140500</v>
      </c>
      <c r="AA28">
        <v>1140500</v>
      </c>
      <c r="AB28">
        <v>1140500</v>
      </c>
      <c r="AC28">
        <v>1140500</v>
      </c>
      <c r="AD28">
        <v>1140500</v>
      </c>
      <c r="AE28">
        <v>1140500</v>
      </c>
      <c r="AF28">
        <v>1140500</v>
      </c>
      <c r="AG28">
        <v>1140500</v>
      </c>
      <c r="AH28">
        <v>1140500</v>
      </c>
      <c r="AI28">
        <v>1140500</v>
      </c>
      <c r="AJ28">
        <v>1140500</v>
      </c>
      <c r="AK28">
        <v>1140500</v>
      </c>
      <c r="AL28">
        <v>1140500</v>
      </c>
      <c r="AM28">
        <v>1140500</v>
      </c>
      <c r="AN28">
        <v>1140500</v>
      </c>
      <c r="AO28">
        <v>1140500</v>
      </c>
      <c r="AP28">
        <v>1140500</v>
      </c>
      <c r="AQ28">
        <v>1140500</v>
      </c>
      <c r="AR28">
        <v>1140500</v>
      </c>
      <c r="AS28">
        <v>1140500</v>
      </c>
      <c r="AT28">
        <v>1140500</v>
      </c>
      <c r="AU28">
        <v>1140500</v>
      </c>
      <c r="AV28">
        <v>1140500</v>
      </c>
      <c r="AW28">
        <v>1140500</v>
      </c>
      <c r="AX28">
        <v>1140500</v>
      </c>
    </row>
    <row r="29" spans="2:50" s="11" customFormat="1" ht="15">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row>
    <row r="30" spans="2:50" s="11" customFormat="1" ht="15">
      <c r="B30" t="s">
        <v>392</v>
      </c>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row>
    <row r="31" spans="2:50" s="11" customFormat="1" ht="15">
      <c r="B31" t="s">
        <v>390</v>
      </c>
      <c r="C31" t="s">
        <v>14</v>
      </c>
      <c r="D31">
        <v>2024</v>
      </c>
      <c r="E31">
        <v>2025</v>
      </c>
      <c r="F31">
        <v>2026</v>
      </c>
      <c r="G31">
        <v>2027</v>
      </c>
      <c r="H31">
        <v>2028</v>
      </c>
      <c r="I31">
        <v>2029</v>
      </c>
      <c r="J31">
        <v>2030</v>
      </c>
      <c r="K31">
        <v>2031</v>
      </c>
      <c r="L31">
        <v>2032</v>
      </c>
      <c r="M31">
        <v>2033</v>
      </c>
      <c r="N31">
        <v>2034</v>
      </c>
      <c r="O31">
        <v>2035</v>
      </c>
      <c r="P31">
        <v>2036</v>
      </c>
      <c r="Q31">
        <v>2037</v>
      </c>
      <c r="R31">
        <v>2038</v>
      </c>
      <c r="S31">
        <v>2039</v>
      </c>
      <c r="T31">
        <v>2040</v>
      </c>
      <c r="U31">
        <v>2041</v>
      </c>
      <c r="V31">
        <v>2042</v>
      </c>
      <c r="W31">
        <v>2043</v>
      </c>
      <c r="X31">
        <v>2044</v>
      </c>
      <c r="Y31">
        <v>2045</v>
      </c>
      <c r="Z31">
        <v>2046</v>
      </c>
      <c r="AA31">
        <v>2047</v>
      </c>
      <c r="AB31">
        <v>2048</v>
      </c>
      <c r="AC31">
        <v>2049</v>
      </c>
      <c r="AD31">
        <v>2050</v>
      </c>
      <c r="AE31">
        <v>2051</v>
      </c>
      <c r="AF31">
        <v>2052</v>
      </c>
      <c r="AG31">
        <v>2053</v>
      </c>
      <c r="AH31">
        <v>2054</v>
      </c>
      <c r="AI31">
        <v>2055</v>
      </c>
      <c r="AJ31">
        <v>2056</v>
      </c>
      <c r="AK31">
        <v>2057</v>
      </c>
      <c r="AL31">
        <v>2058</v>
      </c>
      <c r="AM31">
        <v>2059</v>
      </c>
      <c r="AN31">
        <v>2060</v>
      </c>
      <c r="AO31">
        <v>2061</v>
      </c>
      <c r="AP31">
        <v>2062</v>
      </c>
      <c r="AQ31">
        <v>2063</v>
      </c>
      <c r="AR31">
        <v>2064</v>
      </c>
      <c r="AS31">
        <v>2065</v>
      </c>
      <c r="AT31">
        <v>2066</v>
      </c>
      <c r="AU31">
        <v>2067</v>
      </c>
      <c r="AV31">
        <v>2068</v>
      </c>
      <c r="AW31">
        <v>2069</v>
      </c>
      <c r="AX31">
        <v>2070</v>
      </c>
    </row>
    <row r="32" spans="2:50" s="11" customFormat="1" ht="15">
      <c r="B32" t="str">
        <f>Detours!B47</f>
        <v>Vehicle Miles Avoided</v>
      </c>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row>
    <row r="33" spans="1:50" s="136" customFormat="1" ht="15">
      <c r="A33"/>
      <c r="B33" t="str">
        <f>Detours!B48</f>
        <v>Passenger Vehicle Miles Avoided</v>
      </c>
      <c r="C33" t="str">
        <f>Detours!C48</f>
        <v>miles/year</v>
      </c>
      <c r="D33">
        <f>Detours!D48</f>
        <v>0</v>
      </c>
      <c r="E33">
        <f>Detours!E48</f>
        <v>0</v>
      </c>
      <c r="F33">
        <f>Detours!F48</f>
        <v>0</v>
      </c>
      <c r="G33">
        <f>Detours!G48</f>
        <v>0</v>
      </c>
      <c r="H33">
        <f>Detours!H48</f>
        <v>0</v>
      </c>
      <c r="I33">
        <f>Detours!I48</f>
        <v>0</v>
      </c>
      <c r="J33">
        <f>Detours!J48</f>
        <v>0</v>
      </c>
      <c r="K33">
        <f>Detours!K48</f>
        <v>731.65770613327618</v>
      </c>
      <c r="L33">
        <f>Detours!L48</f>
        <v>731.65770613327618</v>
      </c>
      <c r="M33">
        <f>Detours!M48</f>
        <v>731.65770613327618</v>
      </c>
      <c r="N33">
        <f>Detours!N48</f>
        <v>731.65770613327618</v>
      </c>
      <c r="O33">
        <f>Detours!O48</f>
        <v>731.65770613327618</v>
      </c>
      <c r="P33">
        <f>Detours!P48</f>
        <v>731.65770613327618</v>
      </c>
      <c r="Q33">
        <f>Detours!Q48</f>
        <v>731.65770613327618</v>
      </c>
      <c r="R33">
        <f>Detours!R48</f>
        <v>731.65770613327618</v>
      </c>
      <c r="S33">
        <f>Detours!S48</f>
        <v>731.65770613327618</v>
      </c>
      <c r="T33">
        <f>Detours!T48</f>
        <v>731.65770613327618</v>
      </c>
      <c r="U33">
        <f>Detours!U48</f>
        <v>731.65770613327618</v>
      </c>
      <c r="V33">
        <f>Detours!V48</f>
        <v>731.65770613327618</v>
      </c>
      <c r="W33">
        <f>Detours!W48</f>
        <v>731.65770613327618</v>
      </c>
      <c r="X33">
        <f>Detours!X48</f>
        <v>731.65770613327618</v>
      </c>
      <c r="Y33">
        <f>Detours!Y48</f>
        <v>731.65770613327618</v>
      </c>
      <c r="Z33">
        <f>Detours!Z48</f>
        <v>731.65770613327618</v>
      </c>
      <c r="AA33">
        <f>Detours!AA48</f>
        <v>731.65770613327618</v>
      </c>
      <c r="AB33">
        <f>Detours!AB48</f>
        <v>731.65770613327618</v>
      </c>
      <c r="AC33">
        <f>Detours!AC48</f>
        <v>731.65770613327618</v>
      </c>
      <c r="AD33">
        <f>Detours!AD48</f>
        <v>731.65770613327618</v>
      </c>
      <c r="AE33">
        <f>Detours!AE48</f>
        <v>731.65770613327618</v>
      </c>
      <c r="AF33">
        <f>Detours!AF48</f>
        <v>731.65770613327618</v>
      </c>
      <c r="AG33">
        <f>Detours!AG48</f>
        <v>731.65770613327618</v>
      </c>
      <c r="AH33">
        <f>Detours!AH48</f>
        <v>731.65770613327618</v>
      </c>
      <c r="AI33">
        <f>Detours!AI48</f>
        <v>731.65770613327618</v>
      </c>
      <c r="AJ33">
        <f>Detours!AJ48</f>
        <v>731.65770613327618</v>
      </c>
      <c r="AK33">
        <f>Detours!AK48</f>
        <v>731.65770613327618</v>
      </c>
      <c r="AL33">
        <f>Detours!AL48</f>
        <v>731.65770613327618</v>
      </c>
      <c r="AM33">
        <f>Detours!AM48</f>
        <v>731.65770613327618</v>
      </c>
      <c r="AN33">
        <f>Detours!AN48</f>
        <v>731.65770613327618</v>
      </c>
      <c r="AO33">
        <f>Detours!AO48</f>
        <v>731.65770613327618</v>
      </c>
      <c r="AP33">
        <f>Detours!AP48</f>
        <v>731.65770613327618</v>
      </c>
      <c r="AQ33">
        <f>Detours!AQ48</f>
        <v>731.65770613327618</v>
      </c>
      <c r="AR33">
        <f>Detours!AR48</f>
        <v>731.65770613327618</v>
      </c>
      <c r="AS33">
        <f>Detours!AS48</f>
        <v>731.65770613327618</v>
      </c>
      <c r="AT33">
        <f>Detours!AT48</f>
        <v>731.65770613327618</v>
      </c>
      <c r="AU33">
        <f>Detours!AU48</f>
        <v>731.65770613327618</v>
      </c>
      <c r="AV33">
        <f>Detours!AV48</f>
        <v>731.65770613327618</v>
      </c>
      <c r="AW33">
        <f>Detours!AW48</f>
        <v>731.65770613327618</v>
      </c>
      <c r="AX33">
        <f>Detours!AX48</f>
        <v>731.65770613327618</v>
      </c>
    </row>
    <row r="34" spans="1:50" s="136" customFormat="1" ht="15">
      <c r="A34"/>
      <c r="B34" t="str">
        <f>Detours!B49</f>
        <v>Truck Miles Avoided</v>
      </c>
      <c r="C34" t="str">
        <f>Detours!C49</f>
        <v>miles/year</v>
      </c>
      <c r="D34">
        <f>Detours!D49</f>
        <v>0</v>
      </c>
      <c r="E34">
        <f>Detours!E49</f>
        <v>0</v>
      </c>
      <c r="F34">
        <f>Detours!F49</f>
        <v>0</v>
      </c>
      <c r="G34">
        <f>Detours!G49</f>
        <v>0</v>
      </c>
      <c r="H34">
        <f>Detours!H49</f>
        <v>0</v>
      </c>
      <c r="I34">
        <f>Detours!I49</f>
        <v>0</v>
      </c>
      <c r="J34">
        <f>Detours!J49</f>
        <v>0</v>
      </c>
      <c r="K34">
        <f>Detours!K49</f>
        <v>36.890304510921489</v>
      </c>
      <c r="L34">
        <f>Detours!L49</f>
        <v>36.890304510921489</v>
      </c>
      <c r="M34">
        <f>Detours!M49</f>
        <v>36.890304510921489</v>
      </c>
      <c r="N34">
        <f>Detours!N49</f>
        <v>36.890304510921489</v>
      </c>
      <c r="O34">
        <f>Detours!O49</f>
        <v>36.890304510921489</v>
      </c>
      <c r="P34">
        <f>Detours!P49</f>
        <v>36.890304510921489</v>
      </c>
      <c r="Q34">
        <f>Detours!Q49</f>
        <v>36.890304510921489</v>
      </c>
      <c r="R34">
        <f>Detours!R49</f>
        <v>36.890304510921489</v>
      </c>
      <c r="S34">
        <f>Detours!S49</f>
        <v>36.890304510921489</v>
      </c>
      <c r="T34">
        <f>Detours!T49</f>
        <v>36.890304510921489</v>
      </c>
      <c r="U34">
        <f>Detours!U49</f>
        <v>36.890304510921489</v>
      </c>
      <c r="V34">
        <f>Detours!V49</f>
        <v>36.890304510921489</v>
      </c>
      <c r="W34">
        <f>Detours!W49</f>
        <v>36.890304510921489</v>
      </c>
      <c r="X34">
        <f>Detours!X49</f>
        <v>36.890304510921489</v>
      </c>
      <c r="Y34">
        <f>Detours!Y49</f>
        <v>36.890304510921489</v>
      </c>
      <c r="Z34">
        <f>Detours!Z49</f>
        <v>36.890304510921489</v>
      </c>
      <c r="AA34">
        <f>Detours!AA49</f>
        <v>36.890304510921489</v>
      </c>
      <c r="AB34">
        <f>Detours!AB49</f>
        <v>36.890304510921489</v>
      </c>
      <c r="AC34">
        <f>Detours!AC49</f>
        <v>36.890304510921489</v>
      </c>
      <c r="AD34">
        <f>Detours!AD49</f>
        <v>36.890304510921489</v>
      </c>
      <c r="AE34">
        <f>Detours!AE49</f>
        <v>36.890304510921489</v>
      </c>
      <c r="AF34">
        <f>Detours!AF49</f>
        <v>36.890304510921489</v>
      </c>
      <c r="AG34">
        <f>Detours!AG49</f>
        <v>36.890304510921489</v>
      </c>
      <c r="AH34">
        <f>Detours!AH49</f>
        <v>36.890304510921489</v>
      </c>
      <c r="AI34">
        <f>Detours!AI49</f>
        <v>36.890304510921489</v>
      </c>
      <c r="AJ34">
        <f>Detours!AJ49</f>
        <v>36.890304510921489</v>
      </c>
      <c r="AK34">
        <f>Detours!AK49</f>
        <v>36.890304510921489</v>
      </c>
      <c r="AL34">
        <f>Detours!AL49</f>
        <v>36.890304510921489</v>
      </c>
      <c r="AM34">
        <f>Detours!AM49</f>
        <v>36.890304510921489</v>
      </c>
      <c r="AN34">
        <f>Detours!AN49</f>
        <v>36.890304510921489</v>
      </c>
      <c r="AO34">
        <f>Detours!AO49</f>
        <v>36.890304510921489</v>
      </c>
      <c r="AP34">
        <f>Detours!AP49</f>
        <v>36.890304510921489</v>
      </c>
      <c r="AQ34">
        <f>Detours!AQ49</f>
        <v>36.890304510921489</v>
      </c>
      <c r="AR34">
        <f>Detours!AR49</f>
        <v>36.890304510921489</v>
      </c>
      <c r="AS34">
        <f>Detours!AS49</f>
        <v>36.890304510921489</v>
      </c>
      <c r="AT34">
        <f>Detours!AT49</f>
        <v>36.890304510921489</v>
      </c>
      <c r="AU34">
        <f>Detours!AU49</f>
        <v>36.890304510921489</v>
      </c>
      <c r="AV34">
        <f>Detours!AV49</f>
        <v>36.890304510921489</v>
      </c>
      <c r="AW34">
        <f>Detours!AW49</f>
        <v>36.890304510921489</v>
      </c>
      <c r="AX34">
        <f>Detours!AX49</f>
        <v>36.890304510921489</v>
      </c>
    </row>
    <row r="35" spans="1:50" s="11" customFormat="1" ht="15">
      <c r="A35"/>
      <c r="B35" t="s">
        <v>393</v>
      </c>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row>
    <row r="36" spans="1:50" s="136" customFormat="1" ht="15">
      <c r="A36"/>
      <c r="B36" t="s">
        <v>394</v>
      </c>
      <c r="C36" t="s">
        <v>395</v>
      </c>
      <c r="D36">
        <f>(D$33*$D15)+(D$34*$D20)</f>
        <v>0</v>
      </c>
      <c r="E36">
        <f t="shared" ref="E36:AX38" si="0">(E$33*$D15)+(E$34*$D20)</f>
        <v>0</v>
      </c>
      <c r="F36">
        <f t="shared" si="0"/>
        <v>0</v>
      </c>
      <c r="G36">
        <f t="shared" si="0"/>
        <v>0</v>
      </c>
      <c r="H36">
        <f t="shared" si="0"/>
        <v>0</v>
      </c>
      <c r="I36">
        <f t="shared" si="0"/>
        <v>0</v>
      </c>
      <c r="J36">
        <f t="shared" si="0"/>
        <v>0</v>
      </c>
      <c r="K36">
        <f t="shared" si="0"/>
        <v>260.47629176753145</v>
      </c>
      <c r="L36">
        <f t="shared" si="0"/>
        <v>260.47629176753145</v>
      </c>
      <c r="M36">
        <f t="shared" si="0"/>
        <v>260.47629176753145</v>
      </c>
      <c r="N36">
        <f t="shared" si="0"/>
        <v>260.47629176753145</v>
      </c>
      <c r="O36">
        <f t="shared" si="0"/>
        <v>260.47629176753145</v>
      </c>
      <c r="P36">
        <f t="shared" si="0"/>
        <v>260.47629176753145</v>
      </c>
      <c r="Q36">
        <f t="shared" si="0"/>
        <v>260.47629176753145</v>
      </c>
      <c r="R36">
        <f t="shared" si="0"/>
        <v>260.47629176753145</v>
      </c>
      <c r="S36">
        <f t="shared" si="0"/>
        <v>260.47629176753145</v>
      </c>
      <c r="T36">
        <f t="shared" si="0"/>
        <v>260.47629176753145</v>
      </c>
      <c r="U36">
        <f t="shared" si="0"/>
        <v>260.47629176753145</v>
      </c>
      <c r="V36">
        <f t="shared" si="0"/>
        <v>260.47629176753145</v>
      </c>
      <c r="W36">
        <f t="shared" si="0"/>
        <v>260.47629176753145</v>
      </c>
      <c r="X36">
        <f t="shared" si="0"/>
        <v>260.47629176753145</v>
      </c>
      <c r="Y36">
        <f t="shared" si="0"/>
        <v>260.47629176753145</v>
      </c>
      <c r="Z36">
        <f t="shared" si="0"/>
        <v>260.47629176753145</v>
      </c>
      <c r="AA36">
        <f t="shared" si="0"/>
        <v>260.47629176753145</v>
      </c>
      <c r="AB36">
        <f t="shared" si="0"/>
        <v>260.47629176753145</v>
      </c>
      <c r="AC36">
        <f t="shared" si="0"/>
        <v>260.47629176753145</v>
      </c>
      <c r="AD36">
        <f t="shared" si="0"/>
        <v>260.47629176753145</v>
      </c>
      <c r="AE36">
        <f t="shared" si="0"/>
        <v>260.47629176753145</v>
      </c>
      <c r="AF36">
        <f t="shared" si="0"/>
        <v>260.47629176753145</v>
      </c>
      <c r="AG36">
        <f t="shared" si="0"/>
        <v>260.47629176753145</v>
      </c>
      <c r="AH36">
        <f t="shared" si="0"/>
        <v>260.47629176753145</v>
      </c>
      <c r="AI36">
        <f t="shared" si="0"/>
        <v>260.47629176753145</v>
      </c>
      <c r="AJ36">
        <f t="shared" si="0"/>
        <v>260.47629176753145</v>
      </c>
      <c r="AK36">
        <f t="shared" si="0"/>
        <v>260.47629176753145</v>
      </c>
      <c r="AL36">
        <f t="shared" si="0"/>
        <v>260.47629176753145</v>
      </c>
      <c r="AM36">
        <f t="shared" si="0"/>
        <v>260.47629176753145</v>
      </c>
      <c r="AN36">
        <f t="shared" si="0"/>
        <v>260.47629176753145</v>
      </c>
      <c r="AO36">
        <f t="shared" si="0"/>
        <v>260.47629176753145</v>
      </c>
      <c r="AP36">
        <f t="shared" si="0"/>
        <v>260.47629176753145</v>
      </c>
      <c r="AQ36">
        <f t="shared" si="0"/>
        <v>260.47629176753145</v>
      </c>
      <c r="AR36">
        <f t="shared" si="0"/>
        <v>260.47629176753145</v>
      </c>
      <c r="AS36">
        <f t="shared" si="0"/>
        <v>260.47629176753145</v>
      </c>
      <c r="AT36">
        <f t="shared" si="0"/>
        <v>260.47629176753145</v>
      </c>
      <c r="AU36">
        <f t="shared" si="0"/>
        <v>260.47629176753145</v>
      </c>
      <c r="AV36">
        <f t="shared" si="0"/>
        <v>260.47629176753145</v>
      </c>
      <c r="AW36">
        <f t="shared" si="0"/>
        <v>260.47629176753145</v>
      </c>
      <c r="AX36">
        <f t="shared" si="0"/>
        <v>260.47629176753145</v>
      </c>
    </row>
    <row r="37" spans="1:50" s="136" customFormat="1" ht="15">
      <c r="A37"/>
      <c r="B37" t="s">
        <v>396</v>
      </c>
      <c r="C37" t="s">
        <v>395</v>
      </c>
      <c r="D37">
        <f t="shared" ref="D37:S38" si="1">(D$33*$D16)+(D$34*$D21)</f>
        <v>0</v>
      </c>
      <c r="E37">
        <f t="shared" si="1"/>
        <v>0</v>
      </c>
      <c r="F37">
        <f t="shared" si="1"/>
        <v>0</v>
      </c>
      <c r="G37">
        <f t="shared" si="1"/>
        <v>0</v>
      </c>
      <c r="H37">
        <f t="shared" si="1"/>
        <v>0</v>
      </c>
      <c r="I37">
        <f t="shared" si="1"/>
        <v>0</v>
      </c>
      <c r="J37">
        <f t="shared" si="1"/>
        <v>0</v>
      </c>
      <c r="K37">
        <f t="shared" si="1"/>
        <v>3.6226279029724902</v>
      </c>
      <c r="L37">
        <f t="shared" si="1"/>
        <v>3.6226279029724902</v>
      </c>
      <c r="M37">
        <f t="shared" si="1"/>
        <v>3.6226279029724902</v>
      </c>
      <c r="N37">
        <f t="shared" si="1"/>
        <v>3.6226279029724902</v>
      </c>
      <c r="O37">
        <f t="shared" si="1"/>
        <v>3.6226279029724902</v>
      </c>
      <c r="P37">
        <f t="shared" si="1"/>
        <v>3.6226279029724902</v>
      </c>
      <c r="Q37">
        <f t="shared" si="1"/>
        <v>3.6226279029724902</v>
      </c>
      <c r="R37">
        <f t="shared" si="1"/>
        <v>3.6226279029724902</v>
      </c>
      <c r="S37">
        <f t="shared" si="1"/>
        <v>3.6226279029724902</v>
      </c>
      <c r="T37">
        <f t="shared" si="0"/>
        <v>3.6226279029724902</v>
      </c>
      <c r="U37">
        <f t="shared" si="0"/>
        <v>3.6226279029724902</v>
      </c>
      <c r="V37">
        <f t="shared" si="0"/>
        <v>3.6226279029724902</v>
      </c>
      <c r="W37">
        <f t="shared" si="0"/>
        <v>3.6226279029724902</v>
      </c>
      <c r="X37">
        <f t="shared" si="0"/>
        <v>3.6226279029724902</v>
      </c>
      <c r="Y37">
        <f t="shared" si="0"/>
        <v>3.6226279029724902</v>
      </c>
      <c r="Z37">
        <f t="shared" si="0"/>
        <v>3.6226279029724902</v>
      </c>
      <c r="AA37">
        <f t="shared" si="0"/>
        <v>3.6226279029724902</v>
      </c>
      <c r="AB37">
        <f t="shared" si="0"/>
        <v>3.6226279029724902</v>
      </c>
      <c r="AC37">
        <f t="shared" si="0"/>
        <v>3.6226279029724902</v>
      </c>
      <c r="AD37">
        <f t="shared" si="0"/>
        <v>3.6226279029724902</v>
      </c>
      <c r="AE37">
        <f t="shared" si="0"/>
        <v>3.6226279029724902</v>
      </c>
      <c r="AF37">
        <f t="shared" si="0"/>
        <v>3.6226279029724902</v>
      </c>
      <c r="AG37">
        <f t="shared" si="0"/>
        <v>3.6226279029724902</v>
      </c>
      <c r="AH37">
        <f t="shared" si="0"/>
        <v>3.6226279029724902</v>
      </c>
      <c r="AI37">
        <f t="shared" si="0"/>
        <v>3.6226279029724902</v>
      </c>
      <c r="AJ37">
        <f t="shared" si="0"/>
        <v>3.6226279029724902</v>
      </c>
      <c r="AK37">
        <f t="shared" si="0"/>
        <v>3.6226279029724902</v>
      </c>
      <c r="AL37">
        <f t="shared" si="0"/>
        <v>3.6226279029724902</v>
      </c>
      <c r="AM37">
        <f t="shared" si="0"/>
        <v>3.6226279029724902</v>
      </c>
      <c r="AN37">
        <f t="shared" si="0"/>
        <v>3.6226279029724902</v>
      </c>
      <c r="AO37">
        <f t="shared" si="0"/>
        <v>3.6226279029724902</v>
      </c>
      <c r="AP37">
        <f t="shared" si="0"/>
        <v>3.6226279029724902</v>
      </c>
      <c r="AQ37">
        <f t="shared" si="0"/>
        <v>3.6226279029724902</v>
      </c>
      <c r="AR37">
        <f t="shared" si="0"/>
        <v>3.6226279029724902</v>
      </c>
      <c r="AS37">
        <f t="shared" si="0"/>
        <v>3.6226279029724902</v>
      </c>
      <c r="AT37">
        <f t="shared" si="0"/>
        <v>3.6226279029724902</v>
      </c>
      <c r="AU37">
        <f t="shared" si="0"/>
        <v>3.6226279029724902</v>
      </c>
      <c r="AV37">
        <f t="shared" si="0"/>
        <v>3.6226279029724902</v>
      </c>
      <c r="AW37">
        <f t="shared" si="0"/>
        <v>3.6226279029724902</v>
      </c>
      <c r="AX37">
        <f t="shared" si="0"/>
        <v>3.6226279029724902</v>
      </c>
    </row>
    <row r="38" spans="1:50" s="136" customFormat="1" ht="15">
      <c r="A38"/>
      <c r="B38" t="s">
        <v>397</v>
      </c>
      <c r="C38" t="s">
        <v>395</v>
      </c>
      <c r="D38">
        <f t="shared" si="1"/>
        <v>0</v>
      </c>
      <c r="E38">
        <f t="shared" si="0"/>
        <v>0</v>
      </c>
      <c r="F38">
        <f t="shared" si="0"/>
        <v>0</v>
      </c>
      <c r="G38">
        <f t="shared" si="0"/>
        <v>0</v>
      </c>
      <c r="H38">
        <f t="shared" si="0"/>
        <v>0</v>
      </c>
      <c r="I38">
        <f t="shared" si="0"/>
        <v>0</v>
      </c>
      <c r="J38">
        <f t="shared" si="0"/>
        <v>0</v>
      </c>
      <c r="K38">
        <f t="shared" si="0"/>
        <v>7.8145961722302015</v>
      </c>
      <c r="L38">
        <f t="shared" si="0"/>
        <v>7.8145961722302015</v>
      </c>
      <c r="M38">
        <f t="shared" si="0"/>
        <v>7.8145961722302015</v>
      </c>
      <c r="N38">
        <f t="shared" si="0"/>
        <v>7.8145961722302015</v>
      </c>
      <c r="O38">
        <f t="shared" si="0"/>
        <v>7.8145961722302015</v>
      </c>
      <c r="P38">
        <f t="shared" si="0"/>
        <v>7.8145961722302015</v>
      </c>
      <c r="Q38">
        <f t="shared" si="0"/>
        <v>7.8145961722302015</v>
      </c>
      <c r="R38">
        <f t="shared" si="0"/>
        <v>7.8145961722302015</v>
      </c>
      <c r="S38">
        <f t="shared" si="0"/>
        <v>7.8145961722302015</v>
      </c>
      <c r="T38">
        <f t="shared" si="0"/>
        <v>7.8145961722302015</v>
      </c>
      <c r="U38">
        <f t="shared" si="0"/>
        <v>7.8145961722302015</v>
      </c>
      <c r="V38">
        <f t="shared" si="0"/>
        <v>7.8145961722302015</v>
      </c>
      <c r="W38">
        <f t="shared" si="0"/>
        <v>7.8145961722302015</v>
      </c>
      <c r="X38">
        <f t="shared" si="0"/>
        <v>7.8145961722302015</v>
      </c>
      <c r="Y38">
        <f t="shared" si="0"/>
        <v>7.8145961722302015</v>
      </c>
      <c r="Z38">
        <f t="shared" si="0"/>
        <v>7.8145961722302015</v>
      </c>
      <c r="AA38">
        <f t="shared" si="0"/>
        <v>7.8145961722302015</v>
      </c>
      <c r="AB38">
        <f t="shared" si="0"/>
        <v>7.8145961722302015</v>
      </c>
      <c r="AC38">
        <f t="shared" si="0"/>
        <v>7.8145961722302015</v>
      </c>
      <c r="AD38">
        <f t="shared" si="0"/>
        <v>7.8145961722302015</v>
      </c>
      <c r="AE38">
        <f t="shared" si="0"/>
        <v>7.8145961722302015</v>
      </c>
      <c r="AF38">
        <f t="shared" si="0"/>
        <v>7.8145961722302015</v>
      </c>
      <c r="AG38">
        <f t="shared" si="0"/>
        <v>7.8145961722302015</v>
      </c>
      <c r="AH38">
        <f t="shared" si="0"/>
        <v>7.8145961722302015</v>
      </c>
      <c r="AI38">
        <f t="shared" si="0"/>
        <v>7.8145961722302015</v>
      </c>
      <c r="AJ38">
        <f t="shared" si="0"/>
        <v>7.8145961722302015</v>
      </c>
      <c r="AK38">
        <f t="shared" si="0"/>
        <v>7.8145961722302015</v>
      </c>
      <c r="AL38">
        <f t="shared" si="0"/>
        <v>7.8145961722302015</v>
      </c>
      <c r="AM38">
        <f t="shared" si="0"/>
        <v>7.8145961722302015</v>
      </c>
      <c r="AN38">
        <f t="shared" si="0"/>
        <v>7.8145961722302015</v>
      </c>
      <c r="AO38">
        <f t="shared" si="0"/>
        <v>7.8145961722302015</v>
      </c>
      <c r="AP38">
        <f t="shared" si="0"/>
        <v>7.8145961722302015</v>
      </c>
      <c r="AQ38">
        <f t="shared" si="0"/>
        <v>7.8145961722302015</v>
      </c>
      <c r="AR38">
        <f t="shared" si="0"/>
        <v>7.8145961722302015</v>
      </c>
      <c r="AS38">
        <f t="shared" si="0"/>
        <v>7.8145961722302015</v>
      </c>
      <c r="AT38">
        <f t="shared" si="0"/>
        <v>7.8145961722302015</v>
      </c>
      <c r="AU38">
        <f t="shared" si="0"/>
        <v>7.8145961722302015</v>
      </c>
      <c r="AV38">
        <f t="shared" si="0"/>
        <v>7.8145961722302015</v>
      </c>
      <c r="AW38">
        <f t="shared" si="0"/>
        <v>7.8145961722302015</v>
      </c>
      <c r="AX38">
        <f t="shared" si="0"/>
        <v>7.8145961722302015</v>
      </c>
    </row>
    <row r="39" spans="1:50" s="11" customFormat="1" ht="15">
      <c r="A39"/>
      <c r="B39" t="s">
        <v>398</v>
      </c>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row>
    <row r="40" spans="1:50" s="136" customFormat="1" ht="15">
      <c r="A40"/>
      <c r="B40" t="s">
        <v>394</v>
      </c>
      <c r="C40" t="s">
        <v>399</v>
      </c>
      <c r="D40">
        <f>D36*$D$12</f>
        <v>0</v>
      </c>
      <c r="E40">
        <f t="shared" ref="E40:AX42" si="2">E36*$D$12</f>
        <v>0</v>
      </c>
      <c r="F40">
        <f t="shared" si="2"/>
        <v>0</v>
      </c>
      <c r="G40">
        <f t="shared" si="2"/>
        <v>0</v>
      </c>
      <c r="H40">
        <f t="shared" si="2"/>
        <v>0</v>
      </c>
      <c r="I40">
        <f t="shared" si="2"/>
        <v>0</v>
      </c>
      <c r="J40">
        <f t="shared" si="2"/>
        <v>0</v>
      </c>
      <c r="K40">
        <f t="shared" si="2"/>
        <v>2.6047629176753146E-4</v>
      </c>
      <c r="L40">
        <f t="shared" si="2"/>
        <v>2.6047629176753146E-4</v>
      </c>
      <c r="M40">
        <f t="shared" si="2"/>
        <v>2.6047629176753146E-4</v>
      </c>
      <c r="N40">
        <f t="shared" si="2"/>
        <v>2.6047629176753146E-4</v>
      </c>
      <c r="O40">
        <f t="shared" si="2"/>
        <v>2.6047629176753146E-4</v>
      </c>
      <c r="P40">
        <f t="shared" si="2"/>
        <v>2.6047629176753146E-4</v>
      </c>
      <c r="Q40">
        <f t="shared" si="2"/>
        <v>2.6047629176753146E-4</v>
      </c>
      <c r="R40">
        <f t="shared" si="2"/>
        <v>2.6047629176753146E-4</v>
      </c>
      <c r="S40">
        <f t="shared" si="2"/>
        <v>2.6047629176753146E-4</v>
      </c>
      <c r="T40">
        <f t="shared" si="2"/>
        <v>2.6047629176753146E-4</v>
      </c>
      <c r="U40">
        <f t="shared" si="2"/>
        <v>2.6047629176753146E-4</v>
      </c>
      <c r="V40">
        <f t="shared" si="2"/>
        <v>2.6047629176753146E-4</v>
      </c>
      <c r="W40">
        <f t="shared" si="2"/>
        <v>2.6047629176753146E-4</v>
      </c>
      <c r="X40">
        <f t="shared" si="2"/>
        <v>2.6047629176753146E-4</v>
      </c>
      <c r="Y40">
        <f t="shared" si="2"/>
        <v>2.6047629176753146E-4</v>
      </c>
      <c r="Z40">
        <f t="shared" si="2"/>
        <v>2.6047629176753146E-4</v>
      </c>
      <c r="AA40">
        <f t="shared" si="2"/>
        <v>2.6047629176753146E-4</v>
      </c>
      <c r="AB40">
        <f t="shared" si="2"/>
        <v>2.6047629176753146E-4</v>
      </c>
      <c r="AC40">
        <f t="shared" si="2"/>
        <v>2.6047629176753146E-4</v>
      </c>
      <c r="AD40">
        <f t="shared" si="2"/>
        <v>2.6047629176753146E-4</v>
      </c>
      <c r="AE40">
        <f t="shared" si="2"/>
        <v>2.6047629176753146E-4</v>
      </c>
      <c r="AF40">
        <f t="shared" si="2"/>
        <v>2.6047629176753146E-4</v>
      </c>
      <c r="AG40">
        <f t="shared" si="2"/>
        <v>2.6047629176753146E-4</v>
      </c>
      <c r="AH40">
        <f t="shared" si="2"/>
        <v>2.6047629176753146E-4</v>
      </c>
      <c r="AI40">
        <f t="shared" si="2"/>
        <v>2.6047629176753146E-4</v>
      </c>
      <c r="AJ40">
        <f t="shared" si="2"/>
        <v>2.6047629176753146E-4</v>
      </c>
      <c r="AK40">
        <f t="shared" si="2"/>
        <v>2.6047629176753146E-4</v>
      </c>
      <c r="AL40">
        <f t="shared" si="2"/>
        <v>2.6047629176753146E-4</v>
      </c>
      <c r="AM40">
        <f t="shared" si="2"/>
        <v>2.6047629176753146E-4</v>
      </c>
      <c r="AN40">
        <f t="shared" si="2"/>
        <v>2.6047629176753146E-4</v>
      </c>
      <c r="AO40">
        <f t="shared" si="2"/>
        <v>2.6047629176753146E-4</v>
      </c>
      <c r="AP40">
        <f t="shared" si="2"/>
        <v>2.6047629176753146E-4</v>
      </c>
      <c r="AQ40">
        <f t="shared" si="2"/>
        <v>2.6047629176753146E-4</v>
      </c>
      <c r="AR40">
        <f t="shared" si="2"/>
        <v>2.6047629176753146E-4</v>
      </c>
      <c r="AS40">
        <f t="shared" si="2"/>
        <v>2.6047629176753146E-4</v>
      </c>
      <c r="AT40">
        <f t="shared" si="2"/>
        <v>2.6047629176753146E-4</v>
      </c>
      <c r="AU40">
        <f t="shared" si="2"/>
        <v>2.6047629176753146E-4</v>
      </c>
      <c r="AV40">
        <f t="shared" si="2"/>
        <v>2.6047629176753146E-4</v>
      </c>
      <c r="AW40">
        <f t="shared" si="2"/>
        <v>2.6047629176753146E-4</v>
      </c>
      <c r="AX40">
        <f t="shared" si="2"/>
        <v>2.6047629176753146E-4</v>
      </c>
    </row>
    <row r="41" spans="1:50" s="136" customFormat="1" ht="15">
      <c r="A41"/>
      <c r="B41" t="s">
        <v>396</v>
      </c>
      <c r="C41" t="s">
        <v>399</v>
      </c>
      <c r="D41">
        <f t="shared" ref="D41:D42" si="3">D37*$D$12</f>
        <v>0</v>
      </c>
      <c r="E41">
        <f t="shared" si="2"/>
        <v>0</v>
      </c>
      <c r="F41">
        <f t="shared" si="2"/>
        <v>0</v>
      </c>
      <c r="G41">
        <f t="shared" si="2"/>
        <v>0</v>
      </c>
      <c r="H41">
        <f t="shared" si="2"/>
        <v>0</v>
      </c>
      <c r="I41">
        <f t="shared" si="2"/>
        <v>0</v>
      </c>
      <c r="J41">
        <f t="shared" si="2"/>
        <v>0</v>
      </c>
      <c r="K41">
        <f t="shared" si="2"/>
        <v>3.62262790297249E-6</v>
      </c>
      <c r="L41">
        <f t="shared" si="2"/>
        <v>3.62262790297249E-6</v>
      </c>
      <c r="M41">
        <f t="shared" si="2"/>
        <v>3.62262790297249E-6</v>
      </c>
      <c r="N41">
        <f t="shared" si="2"/>
        <v>3.62262790297249E-6</v>
      </c>
      <c r="O41">
        <f t="shared" si="2"/>
        <v>3.62262790297249E-6</v>
      </c>
      <c r="P41">
        <f t="shared" si="2"/>
        <v>3.62262790297249E-6</v>
      </c>
      <c r="Q41">
        <f t="shared" si="2"/>
        <v>3.62262790297249E-6</v>
      </c>
      <c r="R41">
        <f t="shared" si="2"/>
        <v>3.62262790297249E-6</v>
      </c>
      <c r="S41">
        <f t="shared" si="2"/>
        <v>3.62262790297249E-6</v>
      </c>
      <c r="T41">
        <f t="shared" si="2"/>
        <v>3.62262790297249E-6</v>
      </c>
      <c r="U41">
        <f t="shared" si="2"/>
        <v>3.62262790297249E-6</v>
      </c>
      <c r="V41">
        <f t="shared" si="2"/>
        <v>3.62262790297249E-6</v>
      </c>
      <c r="W41">
        <f t="shared" si="2"/>
        <v>3.62262790297249E-6</v>
      </c>
      <c r="X41">
        <f t="shared" si="2"/>
        <v>3.62262790297249E-6</v>
      </c>
      <c r="Y41">
        <f t="shared" si="2"/>
        <v>3.62262790297249E-6</v>
      </c>
      <c r="Z41">
        <f t="shared" si="2"/>
        <v>3.62262790297249E-6</v>
      </c>
      <c r="AA41">
        <f t="shared" si="2"/>
        <v>3.62262790297249E-6</v>
      </c>
      <c r="AB41">
        <f t="shared" si="2"/>
        <v>3.62262790297249E-6</v>
      </c>
      <c r="AC41">
        <f t="shared" si="2"/>
        <v>3.62262790297249E-6</v>
      </c>
      <c r="AD41">
        <f t="shared" si="2"/>
        <v>3.62262790297249E-6</v>
      </c>
      <c r="AE41">
        <f t="shared" si="2"/>
        <v>3.62262790297249E-6</v>
      </c>
      <c r="AF41">
        <f t="shared" si="2"/>
        <v>3.62262790297249E-6</v>
      </c>
      <c r="AG41">
        <f t="shared" si="2"/>
        <v>3.62262790297249E-6</v>
      </c>
      <c r="AH41">
        <f t="shared" si="2"/>
        <v>3.62262790297249E-6</v>
      </c>
      <c r="AI41">
        <f t="shared" si="2"/>
        <v>3.62262790297249E-6</v>
      </c>
      <c r="AJ41">
        <f t="shared" si="2"/>
        <v>3.62262790297249E-6</v>
      </c>
      <c r="AK41">
        <f t="shared" si="2"/>
        <v>3.62262790297249E-6</v>
      </c>
      <c r="AL41">
        <f t="shared" si="2"/>
        <v>3.62262790297249E-6</v>
      </c>
      <c r="AM41">
        <f t="shared" si="2"/>
        <v>3.62262790297249E-6</v>
      </c>
      <c r="AN41">
        <f t="shared" si="2"/>
        <v>3.62262790297249E-6</v>
      </c>
      <c r="AO41">
        <f t="shared" si="2"/>
        <v>3.62262790297249E-6</v>
      </c>
      <c r="AP41">
        <f t="shared" si="2"/>
        <v>3.62262790297249E-6</v>
      </c>
      <c r="AQ41">
        <f t="shared" si="2"/>
        <v>3.62262790297249E-6</v>
      </c>
      <c r="AR41">
        <f t="shared" si="2"/>
        <v>3.62262790297249E-6</v>
      </c>
      <c r="AS41">
        <f t="shared" si="2"/>
        <v>3.62262790297249E-6</v>
      </c>
      <c r="AT41">
        <f t="shared" si="2"/>
        <v>3.62262790297249E-6</v>
      </c>
      <c r="AU41">
        <f t="shared" si="2"/>
        <v>3.62262790297249E-6</v>
      </c>
      <c r="AV41">
        <f t="shared" si="2"/>
        <v>3.62262790297249E-6</v>
      </c>
      <c r="AW41">
        <f t="shared" si="2"/>
        <v>3.62262790297249E-6</v>
      </c>
      <c r="AX41">
        <f t="shared" si="2"/>
        <v>3.62262790297249E-6</v>
      </c>
    </row>
    <row r="42" spans="1:50" s="136" customFormat="1" ht="15">
      <c r="A42"/>
      <c r="B42" t="s">
        <v>397</v>
      </c>
      <c r="C42" t="s">
        <v>399</v>
      </c>
      <c r="D42">
        <f t="shared" si="3"/>
        <v>0</v>
      </c>
      <c r="E42">
        <f t="shared" si="2"/>
        <v>0</v>
      </c>
      <c r="F42">
        <f t="shared" si="2"/>
        <v>0</v>
      </c>
      <c r="G42">
        <f t="shared" si="2"/>
        <v>0</v>
      </c>
      <c r="H42">
        <f t="shared" si="2"/>
        <v>0</v>
      </c>
      <c r="I42">
        <f t="shared" si="2"/>
        <v>0</v>
      </c>
      <c r="J42">
        <f t="shared" si="2"/>
        <v>0</v>
      </c>
      <c r="K42">
        <f t="shared" si="2"/>
        <v>7.8145961722302013E-6</v>
      </c>
      <c r="L42">
        <f t="shared" si="2"/>
        <v>7.8145961722302013E-6</v>
      </c>
      <c r="M42">
        <f t="shared" si="2"/>
        <v>7.8145961722302013E-6</v>
      </c>
      <c r="N42">
        <f t="shared" si="2"/>
        <v>7.8145961722302013E-6</v>
      </c>
      <c r="O42">
        <f t="shared" si="2"/>
        <v>7.8145961722302013E-6</v>
      </c>
      <c r="P42">
        <f t="shared" si="2"/>
        <v>7.8145961722302013E-6</v>
      </c>
      <c r="Q42">
        <f t="shared" si="2"/>
        <v>7.8145961722302013E-6</v>
      </c>
      <c r="R42">
        <f t="shared" si="2"/>
        <v>7.8145961722302013E-6</v>
      </c>
      <c r="S42">
        <f t="shared" si="2"/>
        <v>7.8145961722302013E-6</v>
      </c>
      <c r="T42">
        <f t="shared" si="2"/>
        <v>7.8145961722302013E-6</v>
      </c>
      <c r="U42">
        <f t="shared" si="2"/>
        <v>7.8145961722302013E-6</v>
      </c>
      <c r="V42">
        <f t="shared" si="2"/>
        <v>7.8145961722302013E-6</v>
      </c>
      <c r="W42">
        <f t="shared" si="2"/>
        <v>7.8145961722302013E-6</v>
      </c>
      <c r="X42">
        <f t="shared" si="2"/>
        <v>7.8145961722302013E-6</v>
      </c>
      <c r="Y42">
        <f t="shared" si="2"/>
        <v>7.8145961722302013E-6</v>
      </c>
      <c r="Z42">
        <f t="shared" si="2"/>
        <v>7.8145961722302013E-6</v>
      </c>
      <c r="AA42">
        <f t="shared" si="2"/>
        <v>7.8145961722302013E-6</v>
      </c>
      <c r="AB42">
        <f t="shared" si="2"/>
        <v>7.8145961722302013E-6</v>
      </c>
      <c r="AC42">
        <f t="shared" si="2"/>
        <v>7.8145961722302013E-6</v>
      </c>
      <c r="AD42">
        <f t="shared" si="2"/>
        <v>7.8145961722302013E-6</v>
      </c>
      <c r="AE42">
        <f t="shared" si="2"/>
        <v>7.8145961722302013E-6</v>
      </c>
      <c r="AF42">
        <f t="shared" si="2"/>
        <v>7.8145961722302013E-6</v>
      </c>
      <c r="AG42">
        <f t="shared" si="2"/>
        <v>7.8145961722302013E-6</v>
      </c>
      <c r="AH42">
        <f t="shared" si="2"/>
        <v>7.8145961722302013E-6</v>
      </c>
      <c r="AI42">
        <f t="shared" si="2"/>
        <v>7.8145961722302013E-6</v>
      </c>
      <c r="AJ42">
        <f t="shared" si="2"/>
        <v>7.8145961722302013E-6</v>
      </c>
      <c r="AK42">
        <f t="shared" si="2"/>
        <v>7.8145961722302013E-6</v>
      </c>
      <c r="AL42">
        <f t="shared" si="2"/>
        <v>7.8145961722302013E-6</v>
      </c>
      <c r="AM42">
        <f t="shared" si="2"/>
        <v>7.8145961722302013E-6</v>
      </c>
      <c r="AN42">
        <f t="shared" si="2"/>
        <v>7.8145961722302013E-6</v>
      </c>
      <c r="AO42">
        <f t="shared" si="2"/>
        <v>7.8145961722302013E-6</v>
      </c>
      <c r="AP42">
        <f t="shared" si="2"/>
        <v>7.8145961722302013E-6</v>
      </c>
      <c r="AQ42">
        <f t="shared" si="2"/>
        <v>7.8145961722302013E-6</v>
      </c>
      <c r="AR42">
        <f t="shared" si="2"/>
        <v>7.8145961722302013E-6</v>
      </c>
      <c r="AS42">
        <f t="shared" si="2"/>
        <v>7.8145961722302013E-6</v>
      </c>
      <c r="AT42">
        <f t="shared" si="2"/>
        <v>7.8145961722302013E-6</v>
      </c>
      <c r="AU42">
        <f t="shared" si="2"/>
        <v>7.8145961722302013E-6</v>
      </c>
      <c r="AV42">
        <f t="shared" si="2"/>
        <v>7.8145961722302013E-6</v>
      </c>
      <c r="AW42">
        <f t="shared" si="2"/>
        <v>7.8145961722302013E-6</v>
      </c>
      <c r="AX42">
        <f t="shared" si="2"/>
        <v>7.8145961722302013E-6</v>
      </c>
    </row>
    <row r="43" spans="1:50" s="11" customFormat="1" ht="15">
      <c r="A43"/>
      <c r="B43" t="s">
        <v>400</v>
      </c>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row>
    <row r="44" spans="1:50" s="136" customFormat="1" ht="15">
      <c r="A44"/>
      <c r="B44" t="s">
        <v>394</v>
      </c>
      <c r="C44" t="s">
        <v>338</v>
      </c>
      <c r="D44">
        <f t="shared" ref="D44:AX44" si="4">D40*D26</f>
        <v>0</v>
      </c>
      <c r="E44">
        <f t="shared" si="4"/>
        <v>0</v>
      </c>
      <c r="F44">
        <f t="shared" si="4"/>
        <v>0</v>
      </c>
      <c r="G44">
        <f t="shared" si="4"/>
        <v>0</v>
      </c>
      <c r="H44">
        <f t="shared" si="4"/>
        <v>0</v>
      </c>
      <c r="I44">
        <f t="shared" si="4"/>
        <v>0</v>
      </c>
      <c r="J44">
        <f t="shared" si="4"/>
        <v>0</v>
      </c>
      <c r="K44">
        <f t="shared" si="4"/>
        <v>6.1993357440672483</v>
      </c>
      <c r="L44">
        <f t="shared" si="4"/>
        <v>6.1993357440672483</v>
      </c>
      <c r="M44">
        <f t="shared" si="4"/>
        <v>6.1993357440672483</v>
      </c>
      <c r="N44">
        <f t="shared" si="4"/>
        <v>6.1993357440672483</v>
      </c>
      <c r="O44">
        <f t="shared" si="4"/>
        <v>6.1993357440672483</v>
      </c>
      <c r="P44">
        <f t="shared" si="4"/>
        <v>6.1993357440672483</v>
      </c>
      <c r="Q44">
        <f t="shared" si="4"/>
        <v>6.1993357440672483</v>
      </c>
      <c r="R44">
        <f t="shared" si="4"/>
        <v>6.1993357440672483</v>
      </c>
      <c r="S44">
        <f t="shared" si="4"/>
        <v>6.1993357440672483</v>
      </c>
      <c r="T44">
        <f t="shared" si="4"/>
        <v>6.1993357440672483</v>
      </c>
      <c r="U44">
        <f t="shared" si="4"/>
        <v>6.1993357440672483</v>
      </c>
      <c r="V44">
        <f t="shared" si="4"/>
        <v>6.1993357440672483</v>
      </c>
      <c r="W44">
        <f t="shared" si="4"/>
        <v>6.1993357440672483</v>
      </c>
      <c r="X44">
        <f t="shared" si="4"/>
        <v>6.1993357440672483</v>
      </c>
      <c r="Y44">
        <f t="shared" si="4"/>
        <v>6.1993357440672483</v>
      </c>
      <c r="Z44">
        <f t="shared" si="4"/>
        <v>6.1993357440672483</v>
      </c>
      <c r="AA44">
        <f t="shared" si="4"/>
        <v>6.1993357440672483</v>
      </c>
      <c r="AB44">
        <f t="shared" si="4"/>
        <v>6.1993357440672483</v>
      </c>
      <c r="AC44">
        <f t="shared" si="4"/>
        <v>6.1993357440672483</v>
      </c>
      <c r="AD44">
        <f t="shared" si="4"/>
        <v>6.1993357440672483</v>
      </c>
      <c r="AE44">
        <f t="shared" si="4"/>
        <v>6.1993357440672483</v>
      </c>
      <c r="AF44">
        <f t="shared" si="4"/>
        <v>6.1993357440672483</v>
      </c>
      <c r="AG44">
        <f t="shared" si="4"/>
        <v>6.1993357440672483</v>
      </c>
      <c r="AH44">
        <f t="shared" si="4"/>
        <v>6.1993357440672483</v>
      </c>
      <c r="AI44">
        <f t="shared" si="4"/>
        <v>6.1993357440672483</v>
      </c>
      <c r="AJ44">
        <f t="shared" si="4"/>
        <v>6.1993357440672483</v>
      </c>
      <c r="AK44">
        <f t="shared" si="4"/>
        <v>6.1993357440672483</v>
      </c>
      <c r="AL44">
        <f t="shared" si="4"/>
        <v>6.1993357440672483</v>
      </c>
      <c r="AM44">
        <f t="shared" si="4"/>
        <v>6.1993357440672483</v>
      </c>
      <c r="AN44">
        <f t="shared" si="4"/>
        <v>6.1993357440672483</v>
      </c>
      <c r="AO44">
        <f t="shared" si="4"/>
        <v>6.1993357440672483</v>
      </c>
      <c r="AP44">
        <f t="shared" si="4"/>
        <v>6.1993357440672483</v>
      </c>
      <c r="AQ44">
        <f t="shared" si="4"/>
        <v>6.1993357440672483</v>
      </c>
      <c r="AR44">
        <f t="shared" si="4"/>
        <v>6.1993357440672483</v>
      </c>
      <c r="AS44">
        <f t="shared" si="4"/>
        <v>6.1993357440672483</v>
      </c>
      <c r="AT44">
        <f t="shared" si="4"/>
        <v>6.1993357440672483</v>
      </c>
      <c r="AU44">
        <f t="shared" si="4"/>
        <v>6.1993357440672483</v>
      </c>
      <c r="AV44">
        <f t="shared" si="4"/>
        <v>6.1993357440672483</v>
      </c>
      <c r="AW44">
        <f t="shared" si="4"/>
        <v>6.1993357440672483</v>
      </c>
      <c r="AX44">
        <f t="shared" si="4"/>
        <v>6.1993357440672483</v>
      </c>
    </row>
    <row r="45" spans="1:50" s="136" customFormat="1" ht="15">
      <c r="A45"/>
      <c r="B45" t="s">
        <v>396</v>
      </c>
      <c r="C45" t="s">
        <v>338</v>
      </c>
      <c r="D45">
        <f t="shared" ref="D45:AX45" si="5">D41*D27</f>
        <v>0</v>
      </c>
      <c r="E45">
        <f t="shared" si="5"/>
        <v>0</v>
      </c>
      <c r="F45">
        <f t="shared" si="5"/>
        <v>0</v>
      </c>
      <c r="G45">
        <f t="shared" si="5"/>
        <v>0</v>
      </c>
      <c r="H45">
        <f t="shared" si="5"/>
        <v>0</v>
      </c>
      <c r="I45">
        <f t="shared" si="5"/>
        <v>0</v>
      </c>
      <c r="J45">
        <f t="shared" si="5"/>
        <v>0</v>
      </c>
      <c r="K45">
        <f t="shared" si="5"/>
        <v>0.23365949974172562</v>
      </c>
      <c r="L45">
        <f t="shared" si="5"/>
        <v>0.23365949974172562</v>
      </c>
      <c r="M45">
        <f t="shared" si="5"/>
        <v>0.23365949974172562</v>
      </c>
      <c r="N45">
        <f t="shared" si="5"/>
        <v>0.23365949974172562</v>
      </c>
      <c r="O45">
        <f t="shared" si="5"/>
        <v>0.23365949974172562</v>
      </c>
      <c r="P45">
        <f t="shared" si="5"/>
        <v>0.23365949974172562</v>
      </c>
      <c r="Q45">
        <f t="shared" si="5"/>
        <v>0.23365949974172562</v>
      </c>
      <c r="R45">
        <f t="shared" si="5"/>
        <v>0.23365949974172562</v>
      </c>
      <c r="S45">
        <f t="shared" si="5"/>
        <v>0.23365949974172562</v>
      </c>
      <c r="T45">
        <f t="shared" si="5"/>
        <v>0.23365949974172562</v>
      </c>
      <c r="U45">
        <f t="shared" si="5"/>
        <v>0.23365949974172562</v>
      </c>
      <c r="V45">
        <f t="shared" si="5"/>
        <v>0.23365949974172562</v>
      </c>
      <c r="W45">
        <f t="shared" si="5"/>
        <v>0.23365949974172562</v>
      </c>
      <c r="X45">
        <f t="shared" si="5"/>
        <v>0.23365949974172562</v>
      </c>
      <c r="Y45">
        <f t="shared" si="5"/>
        <v>0.23365949974172562</v>
      </c>
      <c r="Z45">
        <f t="shared" si="5"/>
        <v>0.23365949974172562</v>
      </c>
      <c r="AA45">
        <f t="shared" si="5"/>
        <v>0.23365949974172562</v>
      </c>
      <c r="AB45">
        <f t="shared" si="5"/>
        <v>0.23365949974172562</v>
      </c>
      <c r="AC45">
        <f t="shared" si="5"/>
        <v>0.23365949974172562</v>
      </c>
      <c r="AD45">
        <f t="shared" si="5"/>
        <v>0.23365949974172562</v>
      </c>
      <c r="AE45">
        <f t="shared" si="5"/>
        <v>0.23365949974172562</v>
      </c>
      <c r="AF45">
        <f t="shared" si="5"/>
        <v>0.23365949974172562</v>
      </c>
      <c r="AG45">
        <f t="shared" si="5"/>
        <v>0.23365949974172562</v>
      </c>
      <c r="AH45">
        <f t="shared" si="5"/>
        <v>0.23365949974172562</v>
      </c>
      <c r="AI45">
        <f t="shared" si="5"/>
        <v>0.23365949974172562</v>
      </c>
      <c r="AJ45">
        <f t="shared" si="5"/>
        <v>0.23365949974172562</v>
      </c>
      <c r="AK45">
        <f t="shared" si="5"/>
        <v>0.23365949974172562</v>
      </c>
      <c r="AL45">
        <f t="shared" si="5"/>
        <v>0.23365949974172562</v>
      </c>
      <c r="AM45">
        <f t="shared" si="5"/>
        <v>0.23365949974172562</v>
      </c>
      <c r="AN45">
        <f t="shared" si="5"/>
        <v>0.23365949974172562</v>
      </c>
      <c r="AO45">
        <f t="shared" si="5"/>
        <v>0.23365949974172562</v>
      </c>
      <c r="AP45">
        <f t="shared" si="5"/>
        <v>0.23365949974172562</v>
      </c>
      <c r="AQ45">
        <f t="shared" si="5"/>
        <v>0.23365949974172562</v>
      </c>
      <c r="AR45">
        <f t="shared" si="5"/>
        <v>0.23365949974172562</v>
      </c>
      <c r="AS45">
        <f t="shared" si="5"/>
        <v>0.23365949974172562</v>
      </c>
      <c r="AT45">
        <f t="shared" si="5"/>
        <v>0.23365949974172562</v>
      </c>
      <c r="AU45">
        <f t="shared" si="5"/>
        <v>0.23365949974172562</v>
      </c>
      <c r="AV45">
        <f t="shared" si="5"/>
        <v>0.23365949974172562</v>
      </c>
      <c r="AW45">
        <f t="shared" si="5"/>
        <v>0.23365949974172562</v>
      </c>
      <c r="AX45">
        <f t="shared" si="5"/>
        <v>0.23365949974172562</v>
      </c>
    </row>
    <row r="46" spans="1:50" s="136" customFormat="1" ht="15">
      <c r="A46"/>
      <c r="B46" t="s">
        <v>397</v>
      </c>
      <c r="C46" t="s">
        <v>338</v>
      </c>
      <c r="D46">
        <f t="shared" ref="D46:AX46" si="6">D42*D28</f>
        <v>0</v>
      </c>
      <c r="E46">
        <f t="shared" si="6"/>
        <v>0</v>
      </c>
      <c r="F46">
        <f t="shared" si="6"/>
        <v>0</v>
      </c>
      <c r="G46">
        <f t="shared" si="6"/>
        <v>0</v>
      </c>
      <c r="H46">
        <f t="shared" si="6"/>
        <v>0</v>
      </c>
      <c r="I46">
        <f t="shared" si="6"/>
        <v>0</v>
      </c>
      <c r="J46">
        <f t="shared" si="6"/>
        <v>0</v>
      </c>
      <c r="K46">
        <f t="shared" si="6"/>
        <v>8.9125469344285442</v>
      </c>
      <c r="L46">
        <f t="shared" si="6"/>
        <v>8.9125469344285442</v>
      </c>
      <c r="M46">
        <f t="shared" si="6"/>
        <v>8.9125469344285442</v>
      </c>
      <c r="N46">
        <f t="shared" si="6"/>
        <v>8.9125469344285442</v>
      </c>
      <c r="O46">
        <f t="shared" si="6"/>
        <v>8.9125469344285442</v>
      </c>
      <c r="P46">
        <f t="shared" si="6"/>
        <v>8.9125469344285442</v>
      </c>
      <c r="Q46">
        <f t="shared" si="6"/>
        <v>8.9125469344285442</v>
      </c>
      <c r="R46">
        <f t="shared" si="6"/>
        <v>8.9125469344285442</v>
      </c>
      <c r="S46">
        <f t="shared" si="6"/>
        <v>8.9125469344285442</v>
      </c>
      <c r="T46">
        <f t="shared" si="6"/>
        <v>8.9125469344285442</v>
      </c>
      <c r="U46">
        <f t="shared" si="6"/>
        <v>8.9125469344285442</v>
      </c>
      <c r="V46">
        <f t="shared" si="6"/>
        <v>8.9125469344285442</v>
      </c>
      <c r="W46">
        <f t="shared" si="6"/>
        <v>8.9125469344285442</v>
      </c>
      <c r="X46">
        <f t="shared" si="6"/>
        <v>8.9125469344285442</v>
      </c>
      <c r="Y46">
        <f t="shared" si="6"/>
        <v>8.9125469344285442</v>
      </c>
      <c r="Z46">
        <f t="shared" si="6"/>
        <v>8.9125469344285442</v>
      </c>
      <c r="AA46">
        <f t="shared" si="6"/>
        <v>8.9125469344285442</v>
      </c>
      <c r="AB46">
        <f t="shared" si="6"/>
        <v>8.9125469344285442</v>
      </c>
      <c r="AC46">
        <f t="shared" si="6"/>
        <v>8.9125469344285442</v>
      </c>
      <c r="AD46">
        <f t="shared" si="6"/>
        <v>8.9125469344285442</v>
      </c>
      <c r="AE46">
        <f t="shared" si="6"/>
        <v>8.9125469344285442</v>
      </c>
      <c r="AF46">
        <f t="shared" si="6"/>
        <v>8.9125469344285442</v>
      </c>
      <c r="AG46">
        <f t="shared" si="6"/>
        <v>8.9125469344285442</v>
      </c>
      <c r="AH46">
        <f t="shared" si="6"/>
        <v>8.9125469344285442</v>
      </c>
      <c r="AI46">
        <f t="shared" si="6"/>
        <v>8.9125469344285442</v>
      </c>
      <c r="AJ46">
        <f t="shared" si="6"/>
        <v>8.9125469344285442</v>
      </c>
      <c r="AK46">
        <f t="shared" si="6"/>
        <v>8.9125469344285442</v>
      </c>
      <c r="AL46">
        <f t="shared" si="6"/>
        <v>8.9125469344285442</v>
      </c>
      <c r="AM46">
        <f t="shared" si="6"/>
        <v>8.9125469344285442</v>
      </c>
      <c r="AN46">
        <f t="shared" si="6"/>
        <v>8.9125469344285442</v>
      </c>
      <c r="AO46">
        <f t="shared" si="6"/>
        <v>8.9125469344285442</v>
      </c>
      <c r="AP46">
        <f t="shared" si="6"/>
        <v>8.9125469344285442</v>
      </c>
      <c r="AQ46">
        <f t="shared" si="6"/>
        <v>8.9125469344285442</v>
      </c>
      <c r="AR46">
        <f t="shared" si="6"/>
        <v>8.9125469344285442</v>
      </c>
      <c r="AS46">
        <f t="shared" si="6"/>
        <v>8.9125469344285442</v>
      </c>
      <c r="AT46">
        <f t="shared" si="6"/>
        <v>8.9125469344285442</v>
      </c>
      <c r="AU46">
        <f t="shared" si="6"/>
        <v>8.9125469344285442</v>
      </c>
      <c r="AV46">
        <f t="shared" si="6"/>
        <v>8.9125469344285442</v>
      </c>
      <c r="AW46">
        <f t="shared" si="6"/>
        <v>8.9125469344285442</v>
      </c>
      <c r="AX46">
        <f t="shared" si="6"/>
        <v>8.9125469344285442</v>
      </c>
    </row>
    <row r="47" spans="1:50" s="136" customFormat="1" ht="15">
      <c r="A47"/>
      <c r="B47" t="s">
        <v>401</v>
      </c>
      <c r="C47" t="s">
        <v>338</v>
      </c>
      <c r="D47">
        <f>SUM(D44:D46)</f>
        <v>0</v>
      </c>
      <c r="E47">
        <f t="shared" ref="E47:AX47" si="7">SUM(E44:E46)</f>
        <v>0</v>
      </c>
      <c r="F47">
        <f t="shared" si="7"/>
        <v>0</v>
      </c>
      <c r="G47">
        <f t="shared" si="7"/>
        <v>0</v>
      </c>
      <c r="H47">
        <f t="shared" si="7"/>
        <v>0</v>
      </c>
      <c r="I47">
        <f t="shared" si="7"/>
        <v>0</v>
      </c>
      <c r="J47">
        <f t="shared" si="7"/>
        <v>0</v>
      </c>
      <c r="K47">
        <f t="shared" si="7"/>
        <v>15.345542178237519</v>
      </c>
      <c r="L47">
        <f t="shared" si="7"/>
        <v>15.345542178237519</v>
      </c>
      <c r="M47">
        <f t="shared" si="7"/>
        <v>15.345542178237519</v>
      </c>
      <c r="N47">
        <f t="shared" si="7"/>
        <v>15.345542178237519</v>
      </c>
      <c r="O47">
        <f t="shared" si="7"/>
        <v>15.345542178237519</v>
      </c>
      <c r="P47">
        <f t="shared" si="7"/>
        <v>15.345542178237519</v>
      </c>
      <c r="Q47">
        <f t="shared" si="7"/>
        <v>15.345542178237519</v>
      </c>
      <c r="R47">
        <f t="shared" si="7"/>
        <v>15.345542178237519</v>
      </c>
      <c r="S47">
        <f t="shared" si="7"/>
        <v>15.345542178237519</v>
      </c>
      <c r="T47">
        <f t="shared" si="7"/>
        <v>15.345542178237519</v>
      </c>
      <c r="U47">
        <f t="shared" si="7"/>
        <v>15.345542178237519</v>
      </c>
      <c r="V47">
        <f t="shared" si="7"/>
        <v>15.345542178237519</v>
      </c>
      <c r="W47">
        <f t="shared" si="7"/>
        <v>15.345542178237519</v>
      </c>
      <c r="X47">
        <f t="shared" si="7"/>
        <v>15.345542178237519</v>
      </c>
      <c r="Y47">
        <f t="shared" si="7"/>
        <v>15.345542178237519</v>
      </c>
      <c r="Z47">
        <f t="shared" si="7"/>
        <v>15.345542178237519</v>
      </c>
      <c r="AA47">
        <f t="shared" si="7"/>
        <v>15.345542178237519</v>
      </c>
      <c r="AB47">
        <f t="shared" si="7"/>
        <v>15.345542178237519</v>
      </c>
      <c r="AC47">
        <f t="shared" si="7"/>
        <v>15.345542178237519</v>
      </c>
      <c r="AD47">
        <f t="shared" si="7"/>
        <v>15.345542178237519</v>
      </c>
      <c r="AE47">
        <f t="shared" si="7"/>
        <v>15.345542178237519</v>
      </c>
      <c r="AF47">
        <f t="shared" si="7"/>
        <v>15.345542178237519</v>
      </c>
      <c r="AG47">
        <f t="shared" si="7"/>
        <v>15.345542178237519</v>
      </c>
      <c r="AH47">
        <f t="shared" si="7"/>
        <v>15.345542178237519</v>
      </c>
      <c r="AI47">
        <f t="shared" si="7"/>
        <v>15.345542178237519</v>
      </c>
      <c r="AJ47">
        <f t="shared" si="7"/>
        <v>15.345542178237519</v>
      </c>
      <c r="AK47">
        <f t="shared" si="7"/>
        <v>15.345542178237519</v>
      </c>
      <c r="AL47">
        <f t="shared" si="7"/>
        <v>15.345542178237519</v>
      </c>
      <c r="AM47">
        <f t="shared" si="7"/>
        <v>15.345542178237519</v>
      </c>
      <c r="AN47">
        <f t="shared" si="7"/>
        <v>15.345542178237519</v>
      </c>
      <c r="AO47">
        <f t="shared" si="7"/>
        <v>15.345542178237519</v>
      </c>
      <c r="AP47">
        <f t="shared" si="7"/>
        <v>15.345542178237519</v>
      </c>
      <c r="AQ47">
        <f t="shared" si="7"/>
        <v>15.345542178237519</v>
      </c>
      <c r="AR47">
        <f t="shared" si="7"/>
        <v>15.345542178237519</v>
      </c>
      <c r="AS47">
        <f t="shared" si="7"/>
        <v>15.345542178237519</v>
      </c>
      <c r="AT47">
        <f t="shared" si="7"/>
        <v>15.345542178237519</v>
      </c>
      <c r="AU47">
        <f t="shared" si="7"/>
        <v>15.345542178237519</v>
      </c>
      <c r="AV47">
        <f t="shared" si="7"/>
        <v>15.345542178237519</v>
      </c>
      <c r="AW47">
        <f t="shared" si="7"/>
        <v>15.345542178237519</v>
      </c>
      <c r="AX47">
        <f t="shared" si="7"/>
        <v>15.345542178237519</v>
      </c>
    </row>
    <row r="48" spans="1:50" s="11" customFormat="1" ht="15">
      <c r="A48"/>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row>
    <row r="49" spans="2:19" s="11" customFormat="1" ht="15">
      <c r="B49" t="s">
        <v>346</v>
      </c>
      <c r="C49"/>
      <c r="D49"/>
      <c r="E49"/>
      <c r="F49"/>
      <c r="G49"/>
      <c r="H49"/>
      <c r="I49"/>
      <c r="J49"/>
      <c r="K49"/>
      <c r="L49"/>
      <c r="M49"/>
      <c r="N49"/>
      <c r="O49"/>
      <c r="P49"/>
      <c r="Q49"/>
      <c r="R49"/>
      <c r="S49"/>
    </row>
    <row r="50" spans="2:19" s="11" customFormat="1" ht="15">
      <c r="B50" t="s">
        <v>2</v>
      </c>
      <c r="C50" t="s">
        <v>14</v>
      </c>
      <c r="D50" t="s">
        <v>3</v>
      </c>
      <c r="E50"/>
      <c r="F50"/>
      <c r="G50"/>
      <c r="H50"/>
      <c r="I50"/>
      <c r="J50"/>
      <c r="K50"/>
      <c r="L50"/>
      <c r="M50"/>
      <c r="N50"/>
      <c r="O50"/>
      <c r="P50"/>
      <c r="Q50"/>
      <c r="R50"/>
      <c r="S50"/>
    </row>
    <row r="51" spans="2:19" s="122" customFormat="1" ht="15">
      <c r="B51" s="148" t="s">
        <v>347</v>
      </c>
      <c r="C51" s="248"/>
      <c r="D51" s="248"/>
      <c r="I51" s="221"/>
      <c r="J51" s="219"/>
      <c r="K51" s="219"/>
      <c r="L51" s="219"/>
      <c r="M51" s="219"/>
      <c r="N51" s="219"/>
      <c r="O51" s="219"/>
      <c r="P51" s="219"/>
      <c r="Q51" s="219"/>
      <c r="R51" s="219"/>
      <c r="S51" s="219"/>
    </row>
    <row r="52" spans="2:19" s="11" customFormat="1" ht="15">
      <c r="B52" t="s">
        <v>26</v>
      </c>
      <c r="C52" t="s">
        <v>402</v>
      </c>
      <c r="D52">
        <f>SUM(D40:AQ40)</f>
        <v>8.5957176283285325E-3</v>
      </c>
      <c r="E52"/>
      <c r="F52"/>
      <c r="G52"/>
      <c r="H52"/>
      <c r="I52"/>
      <c r="J52"/>
      <c r="K52"/>
      <c r="L52"/>
      <c r="M52"/>
      <c r="N52"/>
      <c r="O52"/>
      <c r="P52"/>
      <c r="Q52"/>
      <c r="R52"/>
      <c r="S52"/>
    </row>
    <row r="53" spans="2:19" s="11" customFormat="1" ht="15">
      <c r="B53" t="s">
        <v>28</v>
      </c>
      <c r="C53" t="s">
        <v>402</v>
      </c>
      <c r="D53">
        <f>SUM(D41:AP41)</f>
        <v>1.1592409289511976E-4</v>
      </c>
      <c r="E53"/>
      <c r="F53"/>
      <c r="G53"/>
      <c r="H53"/>
      <c r="I53"/>
      <c r="J53"/>
      <c r="K53"/>
      <c r="L53"/>
      <c r="M53"/>
      <c r="N53"/>
      <c r="O53"/>
      <c r="P53"/>
      <c r="Q53"/>
      <c r="R53"/>
      <c r="S53"/>
    </row>
    <row r="54" spans="2:19" s="11" customFormat="1" ht="15">
      <c r="B54" t="s">
        <v>30</v>
      </c>
      <c r="C54" t="s">
        <v>402</v>
      </c>
      <c r="D54">
        <f>SUM(D42:AP42)</f>
        <v>2.5006707751136655E-4</v>
      </c>
      <c r="E54"/>
      <c r="F54"/>
      <c r="G54"/>
      <c r="H54"/>
      <c r="I54"/>
      <c r="J54"/>
      <c r="K54"/>
      <c r="L54"/>
      <c r="M54"/>
      <c r="N54"/>
      <c r="O54"/>
      <c r="P54"/>
      <c r="Q54"/>
      <c r="R54"/>
      <c r="S54"/>
    </row>
    <row r="55" spans="2:19" s="122" customFormat="1" ht="15">
      <c r="B55" s="148" t="s">
        <v>351</v>
      </c>
      <c r="C55" s="251"/>
      <c r="D55" s="248"/>
      <c r="I55" s="221"/>
      <c r="J55" s="219"/>
      <c r="K55" s="219"/>
      <c r="L55" s="219"/>
      <c r="M55" s="219"/>
      <c r="N55" s="219"/>
      <c r="O55" s="219"/>
      <c r="P55" s="219"/>
      <c r="Q55" s="219"/>
      <c r="R55" s="219"/>
      <c r="S55" s="219"/>
    </row>
    <row r="56" spans="2:19" s="11" customFormat="1" ht="15">
      <c r="B56" t="s">
        <v>26</v>
      </c>
      <c r="C56" t="s">
        <v>402</v>
      </c>
      <c r="D56">
        <f>D52/30</f>
        <v>2.8652392094428444E-4</v>
      </c>
      <c r="E56"/>
      <c r="F56"/>
      <c r="G56"/>
      <c r="H56"/>
      <c r="I56"/>
      <c r="J56"/>
      <c r="K56"/>
      <c r="L56"/>
      <c r="M56"/>
      <c r="N56"/>
      <c r="O56"/>
      <c r="P56"/>
      <c r="Q56"/>
      <c r="R56"/>
      <c r="S56"/>
    </row>
    <row r="57" spans="2:19" s="11" customFormat="1" ht="15">
      <c r="B57" t="s">
        <v>28</v>
      </c>
      <c r="C57" t="s">
        <v>402</v>
      </c>
      <c r="D57">
        <f t="shared" ref="D57:D58" si="8">D53/30</f>
        <v>3.864136429837325E-6</v>
      </c>
      <c r="E57"/>
      <c r="F57"/>
      <c r="G57"/>
      <c r="H57"/>
      <c r="I57"/>
      <c r="J57"/>
      <c r="K57"/>
      <c r="L57"/>
      <c r="M57"/>
      <c r="N57"/>
      <c r="O57"/>
      <c r="P57"/>
      <c r="Q57"/>
      <c r="R57"/>
      <c r="S57"/>
    </row>
    <row r="58" spans="2:19" s="11" customFormat="1" ht="15">
      <c r="B58" t="s">
        <v>30</v>
      </c>
      <c r="C58" t="s">
        <v>402</v>
      </c>
      <c r="D58">
        <f t="shared" si="8"/>
        <v>8.3355692503788858E-6</v>
      </c>
      <c r="E58"/>
      <c r="F58"/>
      <c r="G58"/>
      <c r="H58"/>
      <c r="I58"/>
      <c r="J58"/>
      <c r="K58"/>
      <c r="L58"/>
      <c r="M58"/>
      <c r="N58"/>
      <c r="O58"/>
      <c r="P58"/>
      <c r="Q58"/>
      <c r="R58"/>
      <c r="S58"/>
    </row>
    <row r="59" spans="2:19" s="11" customFormat="1" ht="15">
      <c r="B59"/>
      <c r="C59"/>
      <c r="D59"/>
      <c r="E59"/>
      <c r="F59"/>
      <c r="G59"/>
      <c r="H59"/>
      <c r="I59"/>
      <c r="J59"/>
      <c r="K59"/>
      <c r="L59"/>
      <c r="M59"/>
      <c r="N59"/>
      <c r="O59"/>
      <c r="P59"/>
      <c r="Q59"/>
      <c r="R59"/>
      <c r="S59"/>
    </row>
    <row r="60" spans="2:19" s="11" customFormat="1" ht="15">
      <c r="B60"/>
      <c r="C60"/>
      <c r="D60"/>
      <c r="E60"/>
      <c r="F60"/>
      <c r="G60"/>
      <c r="H60"/>
      <c r="I60"/>
      <c r="J60"/>
      <c r="K60"/>
      <c r="L60"/>
      <c r="M60"/>
      <c r="N60"/>
      <c r="O60"/>
      <c r="P60"/>
      <c r="Q60"/>
      <c r="R60"/>
      <c r="S60"/>
    </row>
  </sheetData>
  <phoneticPr fontId="3" type="noConversion"/>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6F04221273C194C9FF807A61075CDA6" ma:contentTypeVersion="4" ma:contentTypeDescription="Create a new document." ma:contentTypeScope="" ma:versionID="070c482ca02b4d9d4390efb4c2b4f5d8">
  <xsd:schema xmlns:xsd="http://www.w3.org/2001/XMLSchema" xmlns:xs="http://www.w3.org/2001/XMLSchema" xmlns:p="http://schemas.microsoft.com/office/2006/metadata/properties" xmlns:ns1="http://schemas.microsoft.com/sharepoint/v3" xmlns:ns2="16f00c2e-ac5c-418b-9f13-a0771dbd417d" xmlns:ns3="a5ce718a-4052-40f7-8dff-1fbe0ef6dfbc" targetNamespace="http://schemas.microsoft.com/office/2006/metadata/properties" ma:root="true" ma:fieldsID="0cf942f3c1cb4dc7cdb0bf391b06235f" ns1:_="" ns2:_="" ns3:_="">
    <xsd:import namespace="http://schemas.microsoft.com/sharepoint/v3"/>
    <xsd:import namespace="16f00c2e-ac5c-418b-9f13-a0771dbd417d"/>
    <xsd:import namespace="a5ce718a-4052-40f7-8dff-1fbe0ef6dfbc"/>
    <xsd:element name="properties">
      <xsd:complexType>
        <xsd:sequence>
          <xsd:element name="documentManagement">
            <xsd:complexType>
              <xsd:all>
                <xsd:element ref="ns2:_dlc_DocId" minOccurs="0"/>
                <xsd:element ref="ns2:_dlc_DocIdUrl" minOccurs="0"/>
                <xsd:element ref="ns2:_dlc_DocIdPersistId" minOccurs="0"/>
                <xsd:element ref="ns1:URL" minOccurs="0"/>
                <xsd:element ref="ns1:PublishingStartDate" minOccurs="0"/>
                <xsd:element ref="ns1:PublishingExpirationDate" minOccurs="0"/>
                <xsd:element ref="ns3:Category" minOccurs="0"/>
                <xsd:element ref="ns3:SortOr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6" nillable="true" ma:displayName="URL"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PublishingStartDate" ma:index="7"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8"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6f00c2e-ac5c-418b-9f13-a0771dbd417d" elementFormDefault="qualified">
    <xsd:import namespace="http://schemas.microsoft.com/office/2006/documentManagement/types"/>
    <xsd:import namespace="http://schemas.microsoft.com/office/infopath/2007/PartnerControls"/>
    <xsd:element name="_dlc_DocId" ma:index="3" nillable="true" ma:displayName="Document ID Value" ma:description="The value of the document ID assigned to this item." ma:internalName="_dlc_DocId" ma:readOnly="true">
      <xsd:simpleType>
        <xsd:restriction base="dms:Text"/>
      </xsd:simpleType>
    </xsd:element>
    <xsd:element name="_dlc_DocIdUrl" ma:index="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5ce718a-4052-40f7-8dff-1fbe0ef6dfbc" elementFormDefault="qualified">
    <xsd:import namespace="http://schemas.microsoft.com/office/2006/documentManagement/types"/>
    <xsd:import namespace="http://schemas.microsoft.com/office/infopath/2007/PartnerControls"/>
    <xsd:element name="Category" ma:index="9" nillable="true" ma:displayName="Category" ma:format="Dropdown" ma:internalName="Category" ma:readOnly="false">
      <xsd:simpleType>
        <xsd:restriction base="dms:Choice">
          <xsd:enumeration value="Appendices and Supporting Information"/>
          <xsd:enumeration value="Application Information"/>
          <xsd:enumeration value="Business"/>
          <xsd:enumeration value="Crash Data"/>
          <xsd:enumeration value="Letters of Support"/>
          <xsd:enumeration value="NC Government"/>
          <xsd:enumeration value="Operations and Maintenance"/>
          <xsd:enumeration value="Organizations"/>
          <xsd:enumeration value="Technical Studies"/>
          <xsd:enumeration value="White Papers"/>
        </xsd:restriction>
      </xsd:simpleType>
    </xsd:element>
    <xsd:element name="SortOrder" ma:index="10" nillable="true" ma:displayName="SortOrder" ma:decimals="0" ma:internalName="SortOrder" ma:readOnly="false"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ategory xmlns="a5ce718a-4052-40f7-8dff-1fbe0ef6dfbc">Application Information</Category>
    <URL xmlns="http://schemas.microsoft.com/sharepoint/v3">
      <Url xsi:nil="true"/>
      <Description xsi:nil="true"/>
    </URL>
    <PublishingExpirationDate xmlns="http://schemas.microsoft.com/sharepoint/v3" xsi:nil="true"/>
    <SortOrder xmlns="a5ce718a-4052-40f7-8dff-1fbe0ef6dfbc">10</SortOrder>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A2EAAC45-6E93-48CF-BC64-1FDDC1D7E19C}"/>
</file>

<file path=customXml/itemProps2.xml><?xml version="1.0" encoding="utf-8"?>
<ds:datastoreItem xmlns:ds="http://schemas.openxmlformats.org/officeDocument/2006/customXml" ds:itemID="{D9BE2485-4C13-4B0E-AFC7-0BF711F732C6}"/>
</file>

<file path=customXml/itemProps3.xml><?xml version="1.0" encoding="utf-8"?>
<ds:datastoreItem xmlns:ds="http://schemas.openxmlformats.org/officeDocument/2006/customXml" ds:itemID="{E75DC22D-71CC-41B6-8566-AEA3C3AC6A39}"/>
</file>

<file path=customXml/itemProps4.xml><?xml version="1.0" encoding="utf-8"?>
<ds:datastoreItem xmlns:ds="http://schemas.openxmlformats.org/officeDocument/2006/customXml" ds:itemID="{EE979E67-B57B-41A3-8CC3-49AE63E90666}"/>
</file>

<file path=docMetadata/LabelInfo.xml><?xml version="1.0" encoding="utf-8"?>
<clbl:labelList xmlns:clbl="http://schemas.microsoft.com/office/2020/mipLabelMetadata">
  <clbl:label id="{7ec50e16-3787-4697-b086-795dd54b8c9a}" enabled="0" method="" siteId="{7ec50e16-3787-4697-b086-795dd54b8c9a}"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NCDOT7-2026-PROTECT-Attachment9-Benefit Cost Analysis</dc:title>
  <dc:subject/>
  <dc:creator>Radhika Paruchuri</dc:creator>
  <cp:keywords/>
  <dc:description/>
  <cp:lastModifiedBy>cschreier@gftinc.com</cp:lastModifiedBy>
  <cp:revision/>
  <dcterms:created xsi:type="dcterms:W3CDTF">2022-07-15T21:30:43Z</dcterms:created>
  <dcterms:modified xsi:type="dcterms:W3CDTF">2026-10-07T23:20:56Z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0x010100B6F04221273C194C9FF807A61075CDA6</vt:lpwstr>
  </property>
  <property fmtid="{D5CDD505-2E9C-101B-9397-08002B2CF9AE}" pid="3" name="Folder_Number">
    <vt:lpwstr/>
  </property>
  <property fmtid="{D5CDD505-2E9C-101B-9397-08002B2CF9AE}" pid="4" name="Folder_Code">
    <vt:lpwstr/>
  </property>
  <property fmtid="{D5CDD505-2E9C-101B-9397-08002B2CF9AE}" pid="5" name="Folder_Name">
    <vt:lpwstr/>
  </property>
  <property fmtid="{D5CDD505-2E9C-101B-9397-08002B2CF9AE}" pid="6" name="Folder_Description">
    <vt:lpwstr/>
  </property>
  <property fmtid="{D5CDD505-2E9C-101B-9397-08002B2CF9AE}" pid="7" name="/Folder_Name/">
    <vt:lpwstr/>
  </property>
  <property fmtid="{D5CDD505-2E9C-101B-9397-08002B2CF9AE}" pid="8" name="/Folder_Description/">
    <vt:lpwstr/>
  </property>
  <property fmtid="{D5CDD505-2E9C-101B-9397-08002B2CF9AE}" pid="9" name="Folder_Version">
    <vt:lpwstr/>
  </property>
  <property fmtid="{D5CDD505-2E9C-101B-9397-08002B2CF9AE}" pid="10" name="Folder_VersionSeq">
    <vt:lpwstr/>
  </property>
  <property fmtid="{D5CDD505-2E9C-101B-9397-08002B2CF9AE}" pid="11" name="Folder_Manager">
    <vt:lpwstr/>
  </property>
  <property fmtid="{D5CDD505-2E9C-101B-9397-08002B2CF9AE}" pid="12" name="Folder_ManagerDesc">
    <vt:lpwstr/>
  </property>
  <property fmtid="{D5CDD505-2E9C-101B-9397-08002B2CF9AE}" pid="13" name="Folder_Storage">
    <vt:lpwstr/>
  </property>
  <property fmtid="{D5CDD505-2E9C-101B-9397-08002B2CF9AE}" pid="14" name="Folder_StorageDesc">
    <vt:lpwstr/>
  </property>
  <property fmtid="{D5CDD505-2E9C-101B-9397-08002B2CF9AE}" pid="15" name="Folder_Creator">
    <vt:lpwstr/>
  </property>
  <property fmtid="{D5CDD505-2E9C-101B-9397-08002B2CF9AE}" pid="16" name="Folder_CreatorDesc">
    <vt:lpwstr/>
  </property>
  <property fmtid="{D5CDD505-2E9C-101B-9397-08002B2CF9AE}" pid="17" name="Folder_CreateDate">
    <vt:lpwstr/>
  </property>
  <property fmtid="{D5CDD505-2E9C-101B-9397-08002B2CF9AE}" pid="18" name="Folder_Updater">
    <vt:lpwstr/>
  </property>
  <property fmtid="{D5CDD505-2E9C-101B-9397-08002B2CF9AE}" pid="19" name="Folder_UpdaterDesc">
    <vt:lpwstr/>
  </property>
  <property fmtid="{D5CDD505-2E9C-101B-9397-08002B2CF9AE}" pid="20" name="Folder_UpdateDate">
    <vt:lpwstr/>
  </property>
  <property fmtid="{D5CDD505-2E9C-101B-9397-08002B2CF9AE}" pid="21" name="Document_Number">
    <vt:lpwstr/>
  </property>
  <property fmtid="{D5CDD505-2E9C-101B-9397-08002B2CF9AE}" pid="22" name="Document_Name">
    <vt:lpwstr/>
  </property>
  <property fmtid="{D5CDD505-2E9C-101B-9397-08002B2CF9AE}" pid="23" name="Document_FileName">
    <vt:lpwstr/>
  </property>
  <property fmtid="{D5CDD505-2E9C-101B-9397-08002B2CF9AE}" pid="24" name="Document_Version">
    <vt:lpwstr/>
  </property>
  <property fmtid="{D5CDD505-2E9C-101B-9397-08002B2CF9AE}" pid="25" name="Document_VersionSeq">
    <vt:lpwstr/>
  </property>
  <property fmtid="{D5CDD505-2E9C-101B-9397-08002B2CF9AE}" pid="26" name="Document_Creator">
    <vt:lpwstr/>
  </property>
  <property fmtid="{D5CDD505-2E9C-101B-9397-08002B2CF9AE}" pid="27" name="Document_CreatorDesc">
    <vt:lpwstr/>
  </property>
  <property fmtid="{D5CDD505-2E9C-101B-9397-08002B2CF9AE}" pid="28" name="Document_CreateDate">
    <vt:lpwstr/>
  </property>
  <property fmtid="{D5CDD505-2E9C-101B-9397-08002B2CF9AE}" pid="29" name="Document_Updater">
    <vt:lpwstr/>
  </property>
  <property fmtid="{D5CDD505-2E9C-101B-9397-08002B2CF9AE}" pid="30" name="Document_UpdaterDesc">
    <vt:lpwstr/>
  </property>
  <property fmtid="{D5CDD505-2E9C-101B-9397-08002B2CF9AE}" pid="31" name="Document_UpdateDate">
    <vt:lpwstr/>
  </property>
  <property fmtid="{D5CDD505-2E9C-101B-9397-08002B2CF9AE}" pid="32" name="Document_Size">
    <vt:lpwstr/>
  </property>
  <property fmtid="{D5CDD505-2E9C-101B-9397-08002B2CF9AE}" pid="33" name="Document_Storage">
    <vt:lpwstr/>
  </property>
  <property fmtid="{D5CDD505-2E9C-101B-9397-08002B2CF9AE}" pid="34" name="Document_StorageDesc">
    <vt:lpwstr/>
  </property>
  <property fmtid="{D5CDD505-2E9C-101B-9397-08002B2CF9AE}" pid="35" name="Document_Department">
    <vt:lpwstr/>
  </property>
  <property fmtid="{D5CDD505-2E9C-101B-9397-08002B2CF9AE}" pid="36" name="Document_DepartmentDesc">
    <vt:lpwstr/>
  </property>
  <property fmtid="{D5CDD505-2E9C-101B-9397-08002B2CF9AE}" pid="37" name="MediaServiceImageTags">
    <vt:lpwstr/>
  </property>
  <property fmtid="{D5CDD505-2E9C-101B-9397-08002B2CF9AE}" pid="38" name="Order">
    <vt:r8>4400</vt:r8>
  </property>
</Properties>
</file>